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3A3BDD1A-EE5D-4260-833C-68A53C98F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1" i="20"/>
  <c r="I12" i="20"/>
  <c r="I11" i="20"/>
  <c r="I25" i="20"/>
  <c r="I15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L11" i="2"/>
  <c r="K11" i="2"/>
  <c r="J15" i="2"/>
  <c r="J17" i="2"/>
  <c r="J14" i="2"/>
  <c r="J13" i="2" s="1"/>
  <c r="J29" i="2"/>
  <c r="J28" i="2" s="1"/>
  <c r="J12" i="2" l="1"/>
  <c r="J11" i="2" s="1"/>
</calcChain>
</file>

<file path=xl/sharedStrings.xml><?xml version="1.0" encoding="utf-8"?>
<sst xmlns="http://schemas.openxmlformats.org/spreadsheetml/2006/main" count="2623" uniqueCount="402">
  <si>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</si>
  <si>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</si>
  <si>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</si>
  <si>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</si>
  <si>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</si>
  <si>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</si>
  <si>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</si>
  <si>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</si>
  <si>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</si>
  <si>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</si>
  <si>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</si>
  <si>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</si>
  <si>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</si>
  <si>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</si>
  <si>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</si>
  <si>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</si>
  <si>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</si>
  <si>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</si>
  <si>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</si>
  <si>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</si>
  <si>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</si>
  <si>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</si>
  <si>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</si>
  <si>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</si>
  <si>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</si>
  <si>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</si>
  <si>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</si>
  <si>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</si>
  <si>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</si>
  <si>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</si>
  <si>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</si>
  <si>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</si>
  <si>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</si>
  <si>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</si>
  <si>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</si>
  <si>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</si>
  <si>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</si>
  <si>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</si>
  <si>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</si>
  <si>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</si>
  <si>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</si>
  <si>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</si>
  <si>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</si>
  <si>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</si>
  <si>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</si>
  <si>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</si>
  <si>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</si>
  <si>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</si>
  <si>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</si>
  <si>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</si>
  <si>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</si>
  <si>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</si>
  <si>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</si>
  <si>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</si>
  <si>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</si>
  <si>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</si>
  <si>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</si>
  <si>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</si>
  <si>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</si>
  <si>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</si>
  <si>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</si>
  <si>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</si>
  <si>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</si>
  <si>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</si>
  <si>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</si>
  <si>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</si>
  <si>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</si>
  <si>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</si>
  <si>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</si>
  <si>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</si>
  <si>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</si>
  <si>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</si>
  <si>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</si>
  <si>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</si>
  <si>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</si>
  <si>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</si>
  <si>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</si>
  <si>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</si>
  <si>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</si>
  <si>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</si>
  <si>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</si>
  <si>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</si>
  <si>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</si>
  <si>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</si>
  <si>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</si>
  <si>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</si>
  <si>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</si>
  <si>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</si>
  <si>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</si>
  <si>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</si>
  <si>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</si>
  <si>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</si>
  <si>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</si>
  <si>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</si>
  <si>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</si>
  <si>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</si>
  <si>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</si>
  <si>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</si>
  <si>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</si>
  <si>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</si>
  <si>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</si>
  <si>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</si>
  <si>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</si>
  <si>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</si>
  <si>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</si>
  <si>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</si>
  <si>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</si>
  <si>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</si>
  <si>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</si>
  <si>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</si>
  <si>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</si>
  <si>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</si>
  <si>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</si>
  <si>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</si>
  <si>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</si>
  <si>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</si>
  <si>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</si>
  <si>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</si>
  <si>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</si>
  <si>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</si>
  <si>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</si>
  <si>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</si>
  <si>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</si>
  <si>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</si>
  <si>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</si>
  <si>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</si>
  <si>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</si>
  <si>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</si>
  <si>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</si>
  <si>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</si>
  <si>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</si>
  <si>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</si>
  <si>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</si>
  <si>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</si>
  <si>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</si>
  <si>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</si>
  <si>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</si>
  <si>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</si>
  <si>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</si>
  <si>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</si>
  <si>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</si>
  <si>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</si>
  <si>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</si>
  <si>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</si>
  <si>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</si>
  <si>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</si>
  <si>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</si>
  <si>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</si>
  <si>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</si>
  <si>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</si>
  <si>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</si>
  <si>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</si>
  <si>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</si>
  <si>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</si>
  <si>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</si>
  <si>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</si>
  <si>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</si>
  <si>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</si>
  <si>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</si>
  <si>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</si>
  <si>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</si>
  <si>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</si>
  <si>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</si>
  <si>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</si>
  <si>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</si>
  <si>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</si>
  <si>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</si>
  <si>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</si>
  <si>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</si>
  <si>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</si>
  <si>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</si>
  <si>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</si>
  <si>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</si>
  <si>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</si>
  <si>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</si>
  <si>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</si>
  <si>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</si>
  <si>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</si>
  <si>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</si>
  <si>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</si>
  <si>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</si>
  <si>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</si>
  <si>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</si>
  <si>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</si>
  <si>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</si>
  <si>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</si>
  <si>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</si>
  <si>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</si>
  <si>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</si>
  <si>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</si>
  <si>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</si>
  <si>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</si>
  <si>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</si>
  <si>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</si>
  <si>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</si>
  <si>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</si>
  <si>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</si>
  <si>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</si>
  <si>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</si>
  <si>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</si>
  <si>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</si>
  <si>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</si>
  <si>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</si>
  <si>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</si>
  <si>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</si>
  <si>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</si>
  <si>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</si>
  <si>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</si>
  <si>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</si>
  <si>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</si>
  <si>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</si>
  <si>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</si>
  <si>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</si>
  <si>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</si>
  <si>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</si>
  <si>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</si>
  <si>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</si>
  <si>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</si>
  <si>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</si>
  <si>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214- בנק ישראל- מק"מ</t>
  </si>
  <si>
    <t>8240210</t>
  </si>
  <si>
    <t>מלווה קצר מועד 314- בנק ישראל- מק"מ</t>
  </si>
  <si>
    <t>8240319</t>
  </si>
  <si>
    <t>מקמ 524- בנק ישראל- מק"מ</t>
  </si>
  <si>
    <t>8240525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</si>
  <si>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</si>
  <si>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</si>
  <si>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</si>
  <si>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</si>
  <si>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</si>
  <si>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</si>
  <si>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</si>
  <si>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</si>
  <si>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</si>
  <si>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</si>
  <si>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</si>
  <si>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</si>
  <si>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</si>
  <si>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</si>
  <si>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</si>
  <si>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</si>
  <si>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</si>
  <si>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</si>
  <si>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</si>
  <si>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</si>
  <si>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</si>
  <si>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</si>
  <si>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</si>
  <si>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</si>
  <si>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</si>
  <si>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</si>
  <si>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</si>
  <si>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</si>
  <si>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</si>
  <si>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</si>
  <si>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</si>
  <si>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Amundi etf</t>
  </si>
  <si>
    <t>LU1681049018</t>
  </si>
  <si>
    <t>ISHARES S&amp;P500 SWAP UCITS- BlackRock  Asset Managment</t>
  </si>
  <si>
    <t>IE00BMTX1Y45</t>
  </si>
  <si>
    <t>X S&amp;P500 SWAP- DB x TRACKERS</t>
  </si>
  <si>
    <t>LU0490618542</t>
  </si>
  <si>
    <t>LSE</t>
  </si>
  <si>
    <t>SOURCE S&amp;P 500 UCITS ETF- Invesco investment management limited</t>
  </si>
  <si>
    <t>IE00B3YCGJ38</t>
  </si>
  <si>
    <t>Lyxor Etf S&amp;P 500- LYXOR ETF</t>
  </si>
  <si>
    <t>LU0496786657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</si>
  <si>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</si>
  <si>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</si>
  <si>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</si>
  <si>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</si>
  <si>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</si>
  <si>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</si>
  <si>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</si>
  <si>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</si>
  <si>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</si>
  <si>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</si>
  <si>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DEC23-מחקי מדד</t>
  </si>
  <si>
    <t>10910101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</si>
  <si>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</si>
  <si>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</si>
  <si>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</si>
  <si>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</si>
  <si>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</si>
  <si>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</si>
  <si>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</si>
  <si>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</si>
  <si>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</si>
  <si>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</si>
  <si>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</si>
  <si>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</si>
  <si>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</si>
  <si>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</si>
  <si>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</si>
  <si>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</si>
  <si>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</si>
  <si>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</si>
  <si>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</si>
  <si>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</si>
  <si>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</si>
  <si>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</si>
  <si>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</si>
  <si>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</si>
  <si>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</si>
  <si>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</si>
  <si>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</si>
  <si>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</si>
  <si>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</si>
  <si>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</si>
  <si>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</si>
  <si>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</si>
  <si>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</si>
  <si>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</si>
  <si>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</si>
  <si>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</si>
  <si>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</si>
  <si>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</si>
  <si>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</si>
  <si>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</si>
  <si>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</si>
  <si>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</si>
  <si>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</si>
  <si>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</si>
  <si>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</si>
  <si>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</si>
  <si>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</si>
  <si>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בטחונות דולר ארצות הברית לאומי</t>
  </si>
  <si>
    <t>300011017</t>
  </si>
  <si>
    <t>רבית עוש לקבל</t>
  </si>
  <si>
    <t>1111110</t>
  </si>
  <si>
    <t>מגדל מקפת קרנות פנסיה וקופות גמל בע"מ</t>
  </si>
  <si>
    <t>מגדל גמל להשקעה מסלול מחקה מדד S&amp;P500</t>
  </si>
  <si>
    <t>בנק לאומי לישראל בע"מ</t>
  </si>
  <si>
    <t>20003- 10- בנק לאומי</t>
  </si>
  <si>
    <t>מעלות S&amp;P</t>
  </si>
  <si>
    <t>20001- 10- בנק לאומי</t>
  </si>
  <si>
    <t>JP MORGAN</t>
  </si>
  <si>
    <t>20001- 85- JP MORGAN</t>
  </si>
  <si>
    <t>A-</t>
  </si>
  <si>
    <t>S&amp;P</t>
  </si>
  <si>
    <t>1111111111- 10- בנק לאומי</t>
  </si>
  <si>
    <t>סה"כ חוזים עתידיים בישראל</t>
  </si>
  <si>
    <t>+USD/-ILS 3.572 04-12-23 (10) -210</t>
  </si>
  <si>
    <t>10000428</t>
  </si>
  <si>
    <t>ל.ר.</t>
  </si>
  <si>
    <t>+USD/-ILS 3.5795 04-12-23 (10) -250</t>
  </si>
  <si>
    <t>10000403</t>
  </si>
  <si>
    <t>+USD/-ILS 3.5828 04-12-23 (10) -362</t>
  </si>
  <si>
    <t>10000375</t>
  </si>
  <si>
    <t>+USD/-ILS 3.5995 04-12-23 (10) -205</t>
  </si>
  <si>
    <t>10000430</t>
  </si>
  <si>
    <t>+USD/-ILS 3.6025 04-12-23 (10) -240</t>
  </si>
  <si>
    <t>10000408</t>
  </si>
  <si>
    <t>+USD/-ILS 3.608 04-12-23 (10) -310</t>
  </si>
  <si>
    <t>10000386</t>
  </si>
  <si>
    <t>+USD/-ILS 3.6158 04-12-23 (10) -222</t>
  </si>
  <si>
    <t>10000410</t>
  </si>
  <si>
    <t>+USD/-ILS 3.6175 04-12-23 (10) -315</t>
  </si>
  <si>
    <t>10000387</t>
  </si>
  <si>
    <t>+USD/-ILS 3.6195 04-12-23 (10) -315</t>
  </si>
  <si>
    <t>10000388</t>
  </si>
  <si>
    <t>+USD/-ILS 3.6223 04-12-23 (10) -377</t>
  </si>
  <si>
    <t>10000371</t>
  </si>
  <si>
    <t>+USD/-ILS 3.633 04-12-23 (10) -200</t>
  </si>
  <si>
    <t>10000437</t>
  </si>
  <si>
    <t>+USD/-ILS 3.6427 04-12-23 (10) -233</t>
  </si>
  <si>
    <t>10000411</t>
  </si>
  <si>
    <t>+USD/-ILS 3.6727 04-12-23 (10) -203</t>
  </si>
  <si>
    <t>10000436</t>
  </si>
  <si>
    <t>+USD/-ILS 3.6785 04-12-23 (10) -355</t>
  </si>
  <si>
    <t>10000393</t>
  </si>
  <si>
    <t>+USD/-ILS 3.685 04-12-23 (10) -250</t>
  </si>
  <si>
    <t>10000420</t>
  </si>
  <si>
    <t>+USD/-ILS 3.694 04-12-23 (10) -195</t>
  </si>
  <si>
    <t>10000443</t>
  </si>
  <si>
    <t>+USD/-ILS 3.696 04-12-23 (10) -200</t>
  </si>
  <si>
    <t>10000444</t>
  </si>
  <si>
    <t>+USD/-ILS 3.6973 04-12-23 (10) -332</t>
  </si>
  <si>
    <t>10000392</t>
  </si>
  <si>
    <t>+USD/-ILS 3.755 04-12-23 (10) -180</t>
  </si>
  <si>
    <t>10000450</t>
  </si>
  <si>
    <t>+USD/-ILS 3.7554 04-12-23 (10) -166</t>
  </si>
  <si>
    <t>10000455</t>
  </si>
  <si>
    <t>+USD/-ILS 3.7771 04-12-23 (10) -149</t>
  </si>
  <si>
    <t>10000464</t>
  </si>
  <si>
    <t>+USD/-ILS 3.7824 04-12-23 (10) -171</t>
  </si>
  <si>
    <t>10000457</t>
  </si>
  <si>
    <t>+USD/-ILS 3.786 04-12-23 (10) -150</t>
  </si>
  <si>
    <t>10000461</t>
  </si>
  <si>
    <t>+USD/-ILS 3.7912 04-12-23 (10) -168</t>
  </si>
  <si>
    <t>10000459</t>
  </si>
  <si>
    <t>+USD/-ILS 3.7943 04-12-23 (10) -122</t>
  </si>
  <si>
    <t>10000474</t>
  </si>
  <si>
    <t>+USD/-ILS 3.8058 04-12-23 (10) -152</t>
  </si>
  <si>
    <t>10000471</t>
  </si>
  <si>
    <t>+USD/-ILS 3.835 04-12-23 (10) -130</t>
  </si>
  <si>
    <t>10000467</t>
  </si>
  <si>
    <t>+USD/-ILS 3.8455 29-09-23 (10) +0</t>
  </si>
  <si>
    <t>10000478</t>
  </si>
  <si>
    <t>+USD/-ILS 3.847 02-10-23 (10) +0</t>
  </si>
  <si>
    <t>10000479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</si>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</sst>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330</v>
      </c>
    </row>
    <row r="3" spans="1:36">
      <c r="B3" s="2" t="s">
        <v>2</v>
      </c>
      <c r="C3" s="83" t="s">
        <v>331</v>
      </c>
    </row>
    <row r="4" spans="1:36">
      <c r="B4" s="2" t="s">
        <v>3</v>
      </c>
      <c r="C4" s="84">
        <v>13563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36230.490937524999</v>
      </c>
      <c r="D11" s="76">
        <v>0.21640000000000001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5493.9084710119996</v>
      </c>
      <c r="D13" s="78">
        <v>3.2800000000000003E-2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125773.5516900994</v>
      </c>
      <c r="D17" s="78">
        <v>0.75119999999999998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-1621.5163199968199</v>
      </c>
      <c r="D21" s="78">
        <v>-9.7000000000000003E-3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1328.0830455153327</v>
      </c>
      <c r="D31" s="78">
        <v>7.9000000000000008E-3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218.48072725</v>
      </c>
      <c r="D37" s="78">
        <v>1.2999999999999999E-3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167422.99855140492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106</v>
      </c>
      <c r="D48" s="85">
        <v>3.8490000000000002</v>
      </c>
    </row>
    <row r="49" spans="3:4">
      <c r="C49"/>
      <c r="D49"/>
    </row>
    <row r="50" spans="3:4">
      <c r="C50"/>
      <c r="D50"/>
    </row>
  </sheetData>
  <sortState xmlns:xlrd2="http://schemas.microsoft.com/office/spreadsheetml/2017/richdata2" ref="A47:BI48">
    <sortCondition ref="C47:C48"/>
  </sortState>
  <mergeCells count="1">
    <mergeCell ref="B6:D6"/>
  </mergeCells>
  <dataValidations count="1">
    <dataValidation allowBlank="1" showInputMessage="1" showErrorMessage="1" sqref="C1:C4" xr:uid="{BEA5A296-BA27-4DB0-ABA2-5DE0D333366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330</v>
      </c>
    </row>
    <row r="3" spans="2:61" s="1" customFormat="1">
      <c r="B3" s="2" t="s">
        <v>2</v>
      </c>
      <c r="C3" s="83" t="s">
        <v>331</v>
      </c>
    </row>
    <row r="4" spans="2:61" s="1" customFormat="1">
      <c r="B4" s="2" t="s">
        <v>3</v>
      </c>
      <c r="C4" s="84">
        <v>13563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209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202</v>
      </c>
      <c r="C23" t="s">
        <v>202</v>
      </c>
      <c r="D23" s="16"/>
      <c r="E23" t="s">
        <v>202</v>
      </c>
      <c r="F23" t="s">
        <v>202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s="16"/>
      <c r="E27" t="s">
        <v>202</v>
      </c>
      <c r="F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s="16"/>
      <c r="E31" t="s">
        <v>202</v>
      </c>
      <c r="F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211</v>
      </c>
      <c r="C32" s="16"/>
      <c r="D32" s="16"/>
      <c r="E32" s="16"/>
    </row>
    <row r="33" spans="2:5">
      <c r="B33" t="s">
        <v>230</v>
      </c>
      <c r="C33" s="16"/>
      <c r="D33" s="16"/>
      <c r="E33" s="16"/>
    </row>
    <row r="34" spans="2:5">
      <c r="B34" t="s">
        <v>231</v>
      </c>
      <c r="C34" s="16"/>
      <c r="D34" s="16"/>
      <c r="E34" s="16"/>
    </row>
    <row r="35" spans="2:5">
      <c r="B35" t="s">
        <v>232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0" sqref="H20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330</v>
      </c>
    </row>
    <row r="3" spans="1:60" s="1" customFormat="1">
      <c r="B3" s="2" t="s">
        <v>2</v>
      </c>
      <c r="C3" s="83" t="s">
        <v>331</v>
      </c>
    </row>
    <row r="4" spans="1:60" s="1" customFormat="1">
      <c r="B4" s="2" t="s">
        <v>3</v>
      </c>
      <c r="C4" s="84">
        <v>13563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49.49</v>
      </c>
      <c r="H11" s="25"/>
      <c r="I11" s="75">
        <v>-1621.5163199968199</v>
      </c>
      <c r="J11" s="76">
        <v>1</v>
      </c>
      <c r="K11" s="76">
        <v>-9.7000000000000003E-3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209</v>
      </c>
      <c r="C14" s="19"/>
      <c r="D14" s="19"/>
      <c r="E14" s="19"/>
      <c r="F14" s="19"/>
      <c r="G14" s="81">
        <v>49.49</v>
      </c>
      <c r="H14" s="19"/>
      <c r="I14" s="81">
        <v>-1621.5163199968199</v>
      </c>
      <c r="J14" s="80">
        <v>1</v>
      </c>
      <c r="K14" s="80">
        <v>-9.7000000000000003E-3</v>
      </c>
      <c r="BF14" s="16" t="s">
        <v>126</v>
      </c>
    </row>
    <row r="15" spans="1:60">
      <c r="B15" t="s">
        <v>277</v>
      </c>
      <c r="C15" t="s">
        <v>278</v>
      </c>
      <c r="D15" t="s">
        <v>123</v>
      </c>
      <c r="E15" t="s">
        <v>123</v>
      </c>
      <c r="F15" t="s">
        <v>106</v>
      </c>
      <c r="G15" s="77">
        <v>49.49</v>
      </c>
      <c r="H15" s="77">
        <v>4337.5</v>
      </c>
      <c r="I15" s="77">
        <v>-1621.5163199968199</v>
      </c>
      <c r="J15" s="78">
        <v>1</v>
      </c>
      <c r="K15" s="78">
        <v>-9.7000000000000003E-3</v>
      </c>
      <c r="BF15" s="16" t="s">
        <v>127</v>
      </c>
    </row>
    <row r="16" spans="1:60">
      <c r="B16" t="s">
        <v>211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330</v>
      </c>
    </row>
    <row r="3" spans="2:81" s="1" customFormat="1">
      <c r="B3" s="2" t="s">
        <v>2</v>
      </c>
      <c r="C3" s="83" t="s">
        <v>331</v>
      </c>
    </row>
    <row r="4" spans="2:81" s="1" customFormat="1">
      <c r="B4" s="2" t="s">
        <v>3</v>
      </c>
      <c r="C4" s="84">
        <v>13563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202</v>
      </c>
      <c r="C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202</v>
      </c>
      <c r="C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209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202</v>
      </c>
      <c r="C33" t="s">
        <v>202</v>
      </c>
      <c r="E33" t="s">
        <v>202</v>
      </c>
      <c r="H33" s="77">
        <v>0</v>
      </c>
      <c r="I33" t="s">
        <v>202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E35" t="s">
        <v>202</v>
      </c>
      <c r="H35" s="77">
        <v>0</v>
      </c>
      <c r="I35" t="s">
        <v>202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E37" t="s">
        <v>202</v>
      </c>
      <c r="H37" s="77">
        <v>0</v>
      </c>
      <c r="I37" t="s">
        <v>202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E39" t="s">
        <v>202</v>
      </c>
      <c r="H39" s="77">
        <v>0</v>
      </c>
      <c r="I39" t="s">
        <v>202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211</v>
      </c>
    </row>
    <row r="41" spans="2:17">
      <c r="B41" t="s">
        <v>230</v>
      </c>
    </row>
    <row r="42" spans="2:17">
      <c r="B42" t="s">
        <v>231</v>
      </c>
    </row>
    <row r="43" spans="2:17">
      <c r="B43" t="s">
        <v>232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330</v>
      </c>
    </row>
    <row r="3" spans="2:72" s="1" customFormat="1">
      <c r="B3" s="2" t="s">
        <v>2</v>
      </c>
      <c r="C3" s="83" t="s">
        <v>331</v>
      </c>
    </row>
    <row r="4" spans="2:72" s="1" customFormat="1">
      <c r="B4" s="2" t="s">
        <v>3</v>
      </c>
      <c r="C4" s="84">
        <v>13563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202</v>
      </c>
      <c r="C14" t="s">
        <v>202</v>
      </c>
      <c r="D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202</v>
      </c>
      <c r="C16" t="s">
        <v>202</v>
      </c>
      <c r="D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202</v>
      </c>
      <c r="C22" t="s">
        <v>202</v>
      </c>
      <c r="D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G25" s="77">
        <v>0</v>
      </c>
      <c r="H25" t="s">
        <v>202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290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202</v>
      </c>
      <c r="C27" t="s">
        <v>202</v>
      </c>
      <c r="D27" t="s">
        <v>202</v>
      </c>
      <c r="G27" s="77">
        <v>0</v>
      </c>
      <c r="H27" t="s">
        <v>202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230</v>
      </c>
    </row>
    <row r="29" spans="2:16">
      <c r="B29" t="s">
        <v>231</v>
      </c>
    </row>
    <row r="30" spans="2:16">
      <c r="B30" t="s">
        <v>232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330</v>
      </c>
    </row>
    <row r="3" spans="2:65" s="1" customFormat="1">
      <c r="B3" s="2" t="s">
        <v>2</v>
      </c>
      <c r="C3" s="83" t="s">
        <v>331</v>
      </c>
    </row>
    <row r="4" spans="2:65" s="1" customFormat="1">
      <c r="B4" s="2" t="s">
        <v>3</v>
      </c>
      <c r="C4" s="84">
        <v>13563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291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292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D26" s="16"/>
      <c r="E26" s="16"/>
      <c r="F26" s="16"/>
    </row>
    <row r="27" spans="2:19">
      <c r="B27" t="s">
        <v>230</v>
      </c>
      <c r="D27" s="16"/>
      <c r="E27" s="16"/>
      <c r="F27" s="16"/>
    </row>
    <row r="28" spans="2:19">
      <c r="B28" t="s">
        <v>231</v>
      </c>
      <c r="D28" s="16"/>
      <c r="E28" s="16"/>
      <c r="F28" s="16"/>
    </row>
    <row r="29" spans="2:19">
      <c r="B29" t="s">
        <v>232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330</v>
      </c>
    </row>
    <row r="3" spans="2:81" s="1" customFormat="1">
      <c r="B3" s="2" t="s">
        <v>2</v>
      </c>
      <c r="C3" s="83" t="s">
        <v>331</v>
      </c>
    </row>
    <row r="4" spans="2:81" s="1" customFormat="1">
      <c r="B4" s="2" t="s">
        <v>3</v>
      </c>
      <c r="C4" s="84">
        <v>13563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291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292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C26" s="16"/>
      <c r="D26" s="16"/>
      <c r="E26" s="16"/>
    </row>
    <row r="27" spans="2:19">
      <c r="B27" t="s">
        <v>230</v>
      </c>
      <c r="C27" s="16"/>
      <c r="D27" s="16"/>
      <c r="E27" s="16"/>
    </row>
    <row r="28" spans="2:19">
      <c r="B28" t="s">
        <v>231</v>
      </c>
      <c r="C28" s="16"/>
      <c r="D28" s="16"/>
      <c r="E28" s="16"/>
    </row>
    <row r="29" spans="2:19">
      <c r="B29" t="s">
        <v>232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330</v>
      </c>
    </row>
    <row r="3" spans="2:98" s="1" customFormat="1">
      <c r="B3" s="2" t="s">
        <v>2</v>
      </c>
      <c r="C3" s="83" t="s">
        <v>331</v>
      </c>
    </row>
    <row r="4" spans="2:98" s="1" customFormat="1">
      <c r="B4" s="2" t="s">
        <v>3</v>
      </c>
      <c r="C4" s="84">
        <v>13563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209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211</v>
      </c>
      <c r="C19" s="16"/>
      <c r="D19" s="16"/>
      <c r="E19" s="16"/>
    </row>
    <row r="20" spans="2:13">
      <c r="B20" t="s">
        <v>230</v>
      </c>
      <c r="C20" s="16"/>
      <c r="D20" s="16"/>
      <c r="E20" s="16"/>
    </row>
    <row r="21" spans="2:13">
      <c r="B21" t="s">
        <v>231</v>
      </c>
      <c r="C21" s="16"/>
      <c r="D21" s="16"/>
      <c r="E21" s="16"/>
    </row>
    <row r="22" spans="2:13">
      <c r="B22" t="s">
        <v>232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330</v>
      </c>
    </row>
    <row r="3" spans="2:55" s="1" customFormat="1">
      <c r="B3" s="2" t="s">
        <v>2</v>
      </c>
      <c r="C3" s="83" t="s">
        <v>331</v>
      </c>
    </row>
    <row r="4" spans="2:55" s="1" customFormat="1">
      <c r="B4" s="2" t="s">
        <v>3</v>
      </c>
      <c r="C4" s="84">
        <v>13563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202</v>
      </c>
      <c r="C14" t="s">
        <v>202</v>
      </c>
      <c r="D14" t="s">
        <v>202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202</v>
      </c>
      <c r="C16" t="s">
        <v>202</v>
      </c>
      <c r="D16" t="s">
        <v>202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202</v>
      </c>
      <c r="C20" t="s">
        <v>202</v>
      </c>
      <c r="D20" t="s">
        <v>202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209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202</v>
      </c>
      <c r="C23" t="s">
        <v>202</v>
      </c>
      <c r="D23" t="s">
        <v>202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300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202</v>
      </c>
      <c r="C25" t="s">
        <v>202</v>
      </c>
      <c r="D25" t="s">
        <v>202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301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202</v>
      </c>
      <c r="C27" t="s">
        <v>202</v>
      </c>
      <c r="D27" t="s">
        <v>202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302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211</v>
      </c>
      <c r="C30" s="16"/>
    </row>
    <row r="31" spans="2:11">
      <c r="B31" t="s">
        <v>230</v>
      </c>
      <c r="C31" s="16"/>
    </row>
    <row r="32" spans="2:11">
      <c r="B32" t="s">
        <v>231</v>
      </c>
      <c r="C32" s="16"/>
    </row>
    <row r="33" spans="2:3">
      <c r="B33" t="s">
        <v>232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330</v>
      </c>
    </row>
    <row r="3" spans="2:59" s="1" customFormat="1">
      <c r="B3" s="2" t="s">
        <v>2</v>
      </c>
      <c r="C3" s="83" t="s">
        <v>331</v>
      </c>
    </row>
    <row r="4" spans="2:59" s="1" customFormat="1">
      <c r="B4" s="2" t="s">
        <v>3</v>
      </c>
      <c r="C4" s="84">
        <v>13563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211</v>
      </c>
      <c r="C16" s="16"/>
      <c r="D16" s="16"/>
    </row>
    <row r="17" spans="2:4">
      <c r="B17" t="s">
        <v>230</v>
      </c>
      <c r="C17" s="16"/>
      <c r="D17" s="16"/>
    </row>
    <row r="18" spans="2:4">
      <c r="B18" t="s">
        <v>231</v>
      </c>
      <c r="C18" s="16"/>
      <c r="D18" s="16"/>
    </row>
    <row r="19" spans="2:4">
      <c r="B19" t="s">
        <v>232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330</v>
      </c>
    </row>
    <row r="3" spans="2:52" s="1" customFormat="1">
      <c r="B3" s="2" t="s">
        <v>2</v>
      </c>
      <c r="C3" s="83" t="s">
        <v>331</v>
      </c>
    </row>
    <row r="4" spans="2:52" s="1" customFormat="1">
      <c r="B4" s="2" t="s">
        <v>3</v>
      </c>
      <c r="C4" s="84">
        <v>13563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209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211</v>
      </c>
      <c r="C34" s="16"/>
      <c r="D34" s="16"/>
    </row>
    <row r="35" spans="2:12">
      <c r="B35" t="s">
        <v>230</v>
      </c>
      <c r="C35" s="16"/>
      <c r="D35" s="16"/>
    </row>
    <row r="36" spans="2:12">
      <c r="B36" t="s">
        <v>231</v>
      </c>
      <c r="C36" s="16"/>
      <c r="D36" s="16"/>
    </row>
    <row r="37" spans="2:12">
      <c r="B37" t="s">
        <v>232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8" workbookViewId="0">
      <selection activeCell="P28" sqref="P2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330</v>
      </c>
    </row>
    <row r="3" spans="2:13" s="1" customFormat="1">
      <c r="B3" s="2" t="s">
        <v>2</v>
      </c>
      <c r="C3" s="83" t="s">
        <v>331</v>
      </c>
    </row>
    <row r="4" spans="2:13" s="1" customFormat="1">
      <c r="B4" s="2" t="s">
        <v>3</v>
      </c>
      <c r="C4" s="84">
        <v>13563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36230.490948359991</v>
      </c>
      <c r="K11" s="76">
        <f>J11/$J$11</f>
        <v>1</v>
      </c>
      <c r="L11" s="76">
        <f>J11/'סכום נכסי הקרן'!$C$42</f>
        <v>0.21640092019517809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1">
        <f>J13+J15+J18+J20+J22+J24+J26</f>
        <v>32051.360478359995</v>
      </c>
      <c r="K12" s="80">
        <f t="shared" ref="K12:K32" si="0">J12/$J$11</f>
        <v>0.88465156390078759</v>
      </c>
      <c r="L12" s="80">
        <f>J12/'סכום נכסי הקרן'!$C$42</f>
        <v>0.19143941248023383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1">
        <f>SUM(J14)</f>
        <v>24180.948579999997</v>
      </c>
      <c r="K13" s="80">
        <f t="shared" si="0"/>
        <v>0.66741984298434054</v>
      </c>
      <c r="L13" s="80">
        <f>J13/'סכום נכסי הקרן'!$C$42</f>
        <v>0.14443026817833257</v>
      </c>
    </row>
    <row r="14" spans="2:13">
      <c r="B14" s="83" t="s">
        <v>332</v>
      </c>
      <c r="C14" s="83" t="s">
        <v>340</v>
      </c>
      <c r="D14">
        <v>10</v>
      </c>
      <c r="E14" t="s">
        <v>199</v>
      </c>
      <c r="F14" s="84" t="s">
        <v>200</v>
      </c>
      <c r="G14" t="s">
        <v>102</v>
      </c>
      <c r="H14" s="86">
        <v>4.3900000000000002E-2</v>
      </c>
      <c r="I14" s="86">
        <v>4.3900000000000002E-2</v>
      </c>
      <c r="J14" s="87">
        <f>14350.13439+9830.81419</f>
        <v>24180.948579999997</v>
      </c>
      <c r="K14" s="86">
        <f t="shared" si="0"/>
        <v>0.66741984298434054</v>
      </c>
      <c r="L14" s="86">
        <f>J14/'סכום נכסי הקרן'!$C$42</f>
        <v>0.14443026817833257</v>
      </c>
    </row>
    <row r="15" spans="2:13">
      <c r="B15" s="79" t="s">
        <v>201</v>
      </c>
      <c r="C15" s="26"/>
      <c r="D15" s="27"/>
      <c r="E15" s="27"/>
      <c r="F15" s="27"/>
      <c r="G15" s="27"/>
      <c r="H15" s="27"/>
      <c r="I15" s="80">
        <v>0</v>
      </c>
      <c r="J15" s="81">
        <f>SUM(J16:J17)</f>
        <v>7870.4118983600001</v>
      </c>
      <c r="K15" s="80">
        <f t="shared" si="0"/>
        <v>0.2172317209164471</v>
      </c>
      <c r="L15" s="80">
        <f>J15/'סכום נכסי הקרן'!$C$42</f>
        <v>4.7009144301901264E-2</v>
      </c>
    </row>
    <row r="16" spans="2:13">
      <c r="B16" s="83" t="s">
        <v>332</v>
      </c>
      <c r="C16" s="83" t="s">
        <v>333</v>
      </c>
      <c r="D16">
        <v>10</v>
      </c>
      <c r="E16" t="s">
        <v>199</v>
      </c>
      <c r="F16" t="s">
        <v>334</v>
      </c>
      <c r="G16" t="s">
        <v>110</v>
      </c>
      <c r="H16" s="86">
        <v>3.3300000000000003E-2</v>
      </c>
      <c r="I16" s="86">
        <v>3.3300000000000003E-2</v>
      </c>
      <c r="J16" s="87">
        <v>4.0758700000000001</v>
      </c>
      <c r="K16" s="86">
        <f t="shared" si="0"/>
        <v>1.1249833754142099E-4</v>
      </c>
      <c r="L16" s="86">
        <f>J16/'סכום נכסי הקרן'!$C$42</f>
        <v>2.4344743764391251E-5</v>
      </c>
    </row>
    <row r="17" spans="2:12">
      <c r="B17" s="83" t="s">
        <v>332</v>
      </c>
      <c r="C17" s="83" t="s">
        <v>335</v>
      </c>
      <c r="D17">
        <v>10</v>
      </c>
      <c r="E17" t="s">
        <v>199</v>
      </c>
      <c r="F17" t="s">
        <v>200</v>
      </c>
      <c r="G17" t="s">
        <v>106</v>
      </c>
      <c r="H17" s="86">
        <v>4.7600000000000003E-2</v>
      </c>
      <c r="I17" s="86">
        <v>4.7600000000000003E-2</v>
      </c>
      <c r="J17" s="87">
        <f>7866.31432+0.02170836</f>
        <v>7866.3360283600005</v>
      </c>
      <c r="K17" s="86">
        <f t="shared" si="0"/>
        <v>0.21711922257890567</v>
      </c>
      <c r="L17" s="86">
        <f>J17/'סכום נכסי הקרן'!$C$42</f>
        <v>4.6984799558136878E-2</v>
      </c>
    </row>
    <row r="18" spans="2:12">
      <c r="B18" s="79" t="s">
        <v>204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202</v>
      </c>
      <c r="C19" t="s">
        <v>202</v>
      </c>
      <c r="D19"/>
      <c r="E19" t="s">
        <v>202</v>
      </c>
      <c r="F19"/>
      <c r="G19" t="s">
        <v>202</v>
      </c>
      <c r="H19" s="78">
        <v>0</v>
      </c>
      <c r="I19" s="78">
        <v>0</v>
      </c>
      <c r="J19" s="77">
        <v>0</v>
      </c>
      <c r="K19" s="78">
        <f t="shared" si="0"/>
        <v>0</v>
      </c>
      <c r="L19" s="78">
        <f>J19/'סכום נכסי הקרן'!$C$42</f>
        <v>0</v>
      </c>
    </row>
    <row r="20" spans="2:12">
      <c r="B20" s="79" t="s">
        <v>205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202</v>
      </c>
      <c r="C21" t="s">
        <v>202</v>
      </c>
      <c r="D21" s="16"/>
      <c r="E21" t="s">
        <v>202</v>
      </c>
      <c r="G21" t="s">
        <v>202</v>
      </c>
      <c r="H21" s="78">
        <v>0</v>
      </c>
      <c r="I21" s="78">
        <v>0</v>
      </c>
      <c r="J21" s="77">
        <v>0</v>
      </c>
      <c r="K21" s="78">
        <f t="shared" si="0"/>
        <v>0</v>
      </c>
      <c r="L21" s="78">
        <f>J21/'סכום נכסי הקרן'!$C$42</f>
        <v>0</v>
      </c>
    </row>
    <row r="22" spans="2:12">
      <c r="B22" s="79" t="s">
        <v>206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202</v>
      </c>
      <c r="C23" t="s">
        <v>202</v>
      </c>
      <c r="D23" s="16"/>
      <c r="E23" t="s">
        <v>202</v>
      </c>
      <c r="G23" t="s">
        <v>202</v>
      </c>
      <c r="H23" s="78">
        <v>0</v>
      </c>
      <c r="I23" s="78">
        <v>0</v>
      </c>
      <c r="J23" s="77">
        <v>0</v>
      </c>
      <c r="K23" s="78">
        <f t="shared" si="0"/>
        <v>0</v>
      </c>
      <c r="L23" s="78">
        <f>J23/'סכום נכסי הקרן'!$C$42</f>
        <v>0</v>
      </c>
    </row>
    <row r="24" spans="2:12">
      <c r="B24" s="79" t="s">
        <v>207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202</v>
      </c>
      <c r="C25" t="s">
        <v>202</v>
      </c>
      <c r="D25" s="16"/>
      <c r="E25" t="s">
        <v>202</v>
      </c>
      <c r="G25" t="s">
        <v>202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208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202</v>
      </c>
      <c r="C27" t="s">
        <v>202</v>
      </c>
      <c r="D27" s="16"/>
      <c r="E27" t="s">
        <v>202</v>
      </c>
      <c r="G27" t="s">
        <v>202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209</v>
      </c>
      <c r="D28" s="16"/>
      <c r="I28" s="80">
        <v>0</v>
      </c>
      <c r="J28" s="81">
        <f>J29+J31</f>
        <v>4179.1304700000001</v>
      </c>
      <c r="K28" s="80">
        <f t="shared" si="0"/>
        <v>0.11534843609921253</v>
      </c>
      <c r="L28" s="80">
        <f>J28/'סכום נכסי הקרן'!$C$42</f>
        <v>2.4961507714944289E-2</v>
      </c>
    </row>
    <row r="29" spans="2:12">
      <c r="B29" s="79" t="s">
        <v>210</v>
      </c>
      <c r="D29" s="16"/>
      <c r="I29" s="80">
        <v>0</v>
      </c>
      <c r="J29" s="81">
        <f>J30</f>
        <v>4179.1304700000001</v>
      </c>
      <c r="K29" s="80">
        <f t="shared" si="0"/>
        <v>0.11534843609921253</v>
      </c>
      <c r="L29" s="80">
        <f>J29/'סכום נכסי הקרן'!$C$42</f>
        <v>2.4961507714944289E-2</v>
      </c>
    </row>
    <row r="30" spans="2:12">
      <c r="B30" s="83" t="s">
        <v>336</v>
      </c>
      <c r="C30" s="83" t="s">
        <v>337</v>
      </c>
      <c r="D30">
        <v>85</v>
      </c>
      <c r="E30" t="s">
        <v>338</v>
      </c>
      <c r="F30" t="s">
        <v>339</v>
      </c>
      <c r="G30" t="s">
        <v>106</v>
      </c>
      <c r="H30" s="86">
        <v>5.2299999999999999E-2</v>
      </c>
      <c r="I30" s="86">
        <v>5.2299999999999999E-2</v>
      </c>
      <c r="J30" s="87">
        <v>4179.1304700000001</v>
      </c>
      <c r="K30" s="86">
        <f t="shared" si="0"/>
        <v>0.11534843609921253</v>
      </c>
      <c r="L30" s="86">
        <f>J30/'סכום נכסי הקרן'!$C$42</f>
        <v>2.4961507714944289E-2</v>
      </c>
    </row>
    <row r="31" spans="2:12">
      <c r="B31" s="79" t="s">
        <v>208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202</v>
      </c>
      <c r="C32" t="s">
        <v>202</v>
      </c>
      <c r="D32" s="16"/>
      <c r="E32" t="s">
        <v>202</v>
      </c>
      <c r="G32" t="s">
        <v>202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4">
      <c r="B33" t="s">
        <v>211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3"/>
  <sheetViews>
    <sheetView rightToLeft="1" topLeftCell="A5" workbookViewId="0">
      <selection activeCell="K11" sqref="K11:K5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14062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330</v>
      </c>
    </row>
    <row r="3" spans="2:49" s="1" customFormat="1">
      <c r="B3" s="2" t="s">
        <v>2</v>
      </c>
      <c r="C3" s="83" t="s">
        <v>331</v>
      </c>
    </row>
    <row r="4" spans="2:49" s="1" customFormat="1">
      <c r="B4" s="2" t="s">
        <v>3</v>
      </c>
      <c r="C4" s="84">
        <v>13563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I12+I51</f>
        <v>1328.083045515333</v>
      </c>
      <c r="J11" s="76">
        <f>I11/$I$11</f>
        <v>1</v>
      </c>
      <c r="K11" s="76">
        <f>I11/'סכום נכסי הקרן'!$C$42</f>
        <v>7.9325006540697188E-3</v>
      </c>
      <c r="N11" s="81"/>
      <c r="O11" s="81"/>
      <c r="AW11" s="16"/>
    </row>
    <row r="12" spans="2:49">
      <c r="B12" s="79" t="s">
        <v>341</v>
      </c>
      <c r="C12" s="16"/>
      <c r="D12" s="16"/>
      <c r="G12" s="81"/>
      <c r="I12" s="81">
        <f>I13+I15+I45+I47+I49</f>
        <v>1328.083045515333</v>
      </c>
      <c r="J12" s="80">
        <f t="shared" ref="J12:J59" si="0">I12/$I$11</f>
        <v>1</v>
      </c>
      <c r="K12" s="80">
        <f>I12/'סכום נכסי הקרן'!$C$42</f>
        <v>7.9325006540697188E-3</v>
      </c>
    </row>
    <row r="13" spans="2:49">
      <c r="B13" s="79" t="s">
        <v>272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87">
        <v>0</v>
      </c>
      <c r="H14" s="87">
        <v>0</v>
      </c>
      <c r="I14" s="87">
        <v>0</v>
      </c>
      <c r="J14" s="86">
        <f t="shared" si="0"/>
        <v>0</v>
      </c>
      <c r="K14" s="86">
        <f>I14/'סכום נכסי הקרן'!$C$42</f>
        <v>0</v>
      </c>
    </row>
    <row r="15" spans="2:49" s="15" customFormat="1">
      <c r="B15" s="89" t="s">
        <v>401</v>
      </c>
      <c r="G15" s="90"/>
      <c r="I15" s="90">
        <f>SUM(I16:I44)</f>
        <v>1328.083045515333</v>
      </c>
      <c r="J15" s="91">
        <f t="shared" si="0"/>
        <v>1</v>
      </c>
      <c r="K15" s="91">
        <f>I15/'סכום נכסי הקרן'!$C$42</f>
        <v>7.9325006540697188E-3</v>
      </c>
    </row>
    <row r="16" spans="2:49">
      <c r="B16" t="s">
        <v>342</v>
      </c>
      <c r="C16" t="s">
        <v>343</v>
      </c>
      <c r="D16" t="s">
        <v>344</v>
      </c>
      <c r="E16" t="s">
        <v>106</v>
      </c>
      <c r="F16" s="88">
        <v>45127</v>
      </c>
      <c r="G16" s="77">
        <v>795151.75411799992</v>
      </c>
      <c r="H16" s="77">
        <v>6.8533850000000003</v>
      </c>
      <c r="I16" s="77">
        <v>54.494813388999994</v>
      </c>
      <c r="J16" s="78">
        <f t="shared" si="0"/>
        <v>4.1032685096777585E-2</v>
      </c>
      <c r="K16" s="78">
        <f>I16/'סכום נכסי הקרן'!$C$42</f>
        <v>3.2549180136842498E-4</v>
      </c>
    </row>
    <row r="17" spans="2:11">
      <c r="B17" t="s">
        <v>345</v>
      </c>
      <c r="C17" t="s">
        <v>346</v>
      </c>
      <c r="D17" t="s">
        <v>344</v>
      </c>
      <c r="E17" t="s">
        <v>106</v>
      </c>
      <c r="F17" s="88">
        <v>45096</v>
      </c>
      <c r="G17" s="77">
        <v>861414.40029500006</v>
      </c>
      <c r="H17" s="77">
        <v>6.6585289999999997</v>
      </c>
      <c r="I17" s="77">
        <v>57.357531859000005</v>
      </c>
      <c r="J17" s="78">
        <f t="shared" si="0"/>
        <v>4.3188211800974916E-2</v>
      </c>
      <c r="K17" s="78">
        <f>I17/'סכום נכסי הקרן'!$C$42</f>
        <v>3.4259051835933499E-4</v>
      </c>
    </row>
    <row r="18" spans="2:11">
      <c r="B18" t="s">
        <v>347</v>
      </c>
      <c r="C18" t="s">
        <v>348</v>
      </c>
      <c r="D18" t="s">
        <v>344</v>
      </c>
      <c r="E18" t="s">
        <v>106</v>
      </c>
      <c r="F18" s="88">
        <v>45047</v>
      </c>
      <c r="G18" s="77">
        <v>530101.16941199999</v>
      </c>
      <c r="H18" s="77">
        <v>6.5727929999999999</v>
      </c>
      <c r="I18" s="77">
        <v>34.842452201999997</v>
      </c>
      <c r="J18" s="78">
        <f t="shared" si="0"/>
        <v>2.6235145700907701E-2</v>
      </c>
      <c r="K18" s="78">
        <f>I18/'סכום נכסי הקרן'!$C$42</f>
        <v>2.081103104320647E-4</v>
      </c>
    </row>
    <row r="19" spans="2:11">
      <c r="B19" t="s">
        <v>349</v>
      </c>
      <c r="C19" t="s">
        <v>350</v>
      </c>
      <c r="D19" t="s">
        <v>344</v>
      </c>
      <c r="E19" t="s">
        <v>106</v>
      </c>
      <c r="F19" s="88">
        <v>45131</v>
      </c>
      <c r="G19" s="77">
        <v>768646.69564699987</v>
      </c>
      <c r="H19" s="77">
        <v>6.1389139999999998</v>
      </c>
      <c r="I19" s="77">
        <v>47.186559637999999</v>
      </c>
      <c r="J19" s="78">
        <f t="shared" si="0"/>
        <v>3.5529826088315362E-2</v>
      </c>
      <c r="K19" s="78">
        <f>I19/'סכום נכסי הקרן'!$C$42</f>
        <v>2.8184036868454497E-4</v>
      </c>
    </row>
    <row r="20" spans="2:11">
      <c r="B20" t="s">
        <v>351</v>
      </c>
      <c r="C20" t="s">
        <v>352</v>
      </c>
      <c r="D20" t="s">
        <v>344</v>
      </c>
      <c r="E20" t="s">
        <v>106</v>
      </c>
      <c r="F20" s="88">
        <v>45103</v>
      </c>
      <c r="G20" s="77">
        <v>530101.16941199999</v>
      </c>
      <c r="H20" s="77">
        <v>6.0609719999999996</v>
      </c>
      <c r="I20" s="77">
        <v>32.129281758000005</v>
      </c>
      <c r="J20" s="78">
        <f t="shared" si="0"/>
        <v>2.4192223420435997E-2</v>
      </c>
      <c r="K20" s="78">
        <f>I20/'סכום נכסי הקרן'!$C$42</f>
        <v>1.9190482810600929E-4</v>
      </c>
    </row>
    <row r="21" spans="2:11">
      <c r="B21" t="s">
        <v>353</v>
      </c>
      <c r="C21" t="s">
        <v>354</v>
      </c>
      <c r="D21" t="s">
        <v>344</v>
      </c>
      <c r="E21" t="s">
        <v>106</v>
      </c>
      <c r="F21" s="88">
        <v>45064</v>
      </c>
      <c r="G21" s="77">
        <v>331313.23088300001</v>
      </c>
      <c r="H21" s="77">
        <v>5.9180770000000003</v>
      </c>
      <c r="I21" s="77">
        <v>19.607373514999999</v>
      </c>
      <c r="J21" s="78">
        <f t="shared" si="0"/>
        <v>1.4763665255128526E-2</v>
      </c>
      <c r="K21" s="78">
        <f>I21/'סכום נכסי הקרן'!$C$42</f>
        <v>1.1711278429277341E-4</v>
      </c>
    </row>
    <row r="22" spans="2:11">
      <c r="B22" t="s">
        <v>355</v>
      </c>
      <c r="C22" t="s">
        <v>356</v>
      </c>
      <c r="D22" t="s">
        <v>344</v>
      </c>
      <c r="E22" t="s">
        <v>106</v>
      </c>
      <c r="F22" s="88">
        <v>45104</v>
      </c>
      <c r="G22" s="77">
        <v>477091.052471</v>
      </c>
      <c r="H22" s="77">
        <v>5.715427</v>
      </c>
      <c r="I22" s="77">
        <v>27.267792657999998</v>
      </c>
      <c r="J22" s="78">
        <f t="shared" si="0"/>
        <v>2.0531692464622452E-2</v>
      </c>
      <c r="K22" s="78">
        <f>I22/'סכום נכסי הקרן'!$C$42</f>
        <v>1.6286766390477591E-4</v>
      </c>
    </row>
    <row r="23" spans="2:11">
      <c r="B23" t="s">
        <v>357</v>
      </c>
      <c r="C23" t="s">
        <v>358</v>
      </c>
      <c r="D23" t="s">
        <v>344</v>
      </c>
      <c r="E23" t="s">
        <v>106</v>
      </c>
      <c r="F23" s="88">
        <v>45068</v>
      </c>
      <c r="G23" s="77">
        <v>397575.87705899996</v>
      </c>
      <c r="H23" s="77">
        <v>5.6712600000000002</v>
      </c>
      <c r="I23" s="77">
        <v>22.547561953999999</v>
      </c>
      <c r="J23" s="78">
        <f t="shared" si="0"/>
        <v>1.6977524131595943E-2</v>
      </c>
      <c r="K23" s="78">
        <f>I23/'סכום נכסי הקרן'!$C$42</f>
        <v>1.3467422127836924E-4</v>
      </c>
    </row>
    <row r="24" spans="2:11">
      <c r="B24" t="s">
        <v>359</v>
      </c>
      <c r="C24" t="s">
        <v>360</v>
      </c>
      <c r="D24" t="s">
        <v>344</v>
      </c>
      <c r="E24" t="s">
        <v>106</v>
      </c>
      <c r="F24" s="88">
        <v>45068</v>
      </c>
      <c r="G24" s="77">
        <v>596363.81558900001</v>
      </c>
      <c r="H24" s="77">
        <v>5.6192989999999998</v>
      </c>
      <c r="I24" s="77">
        <v>33.511463058000004</v>
      </c>
      <c r="J24" s="78">
        <f t="shared" si="0"/>
        <v>2.5232957510572411E-2</v>
      </c>
      <c r="K24" s="78">
        <f>I24/'סכום נכסי הקרן'!$C$42</f>
        <v>2.0016045195672908E-4</v>
      </c>
    </row>
    <row r="25" spans="2:11">
      <c r="B25" t="s">
        <v>361</v>
      </c>
      <c r="C25" t="s">
        <v>362</v>
      </c>
      <c r="D25" t="s">
        <v>344</v>
      </c>
      <c r="E25" t="s">
        <v>106</v>
      </c>
      <c r="F25" s="88">
        <v>45040</v>
      </c>
      <c r="G25" s="77">
        <v>12143292.538304999</v>
      </c>
      <c r="H25" s="77">
        <v>5.5465520000000001</v>
      </c>
      <c r="I25" s="77">
        <f>673.534077666+0.00608341233282772</f>
        <v>673.54016107833286</v>
      </c>
      <c r="J25" s="78">
        <f t="shared" si="0"/>
        <v>0.50715214184289259</v>
      </c>
      <c r="K25" s="78">
        <f>I25/'סכום נכסי הקרן'!$C$42</f>
        <v>4.0229846968816039E-3</v>
      </c>
    </row>
    <row r="26" spans="2:11">
      <c r="B26" t="s">
        <v>363</v>
      </c>
      <c r="C26" t="s">
        <v>364</v>
      </c>
      <c r="D26" t="s">
        <v>344</v>
      </c>
      <c r="E26" t="s">
        <v>106</v>
      </c>
      <c r="F26" s="88">
        <v>45139</v>
      </c>
      <c r="G26" s="77">
        <v>1119838.7203830001</v>
      </c>
      <c r="H26" s="77">
        <v>5.2685579999999996</v>
      </c>
      <c r="I26" s="77">
        <v>58.999353239999998</v>
      </c>
      <c r="J26" s="78">
        <f t="shared" si="0"/>
        <v>4.4424445774854854E-2</v>
      </c>
      <c r="K26" s="78">
        <f>I26/'סכום נכסי הקרן'!$C$42</f>
        <v>3.5239694516572085E-4</v>
      </c>
    </row>
    <row r="27" spans="2:11">
      <c r="B27" t="s">
        <v>365</v>
      </c>
      <c r="C27" t="s">
        <v>366</v>
      </c>
      <c r="D27" t="s">
        <v>344</v>
      </c>
      <c r="E27" t="s">
        <v>106</v>
      </c>
      <c r="F27" s="88">
        <v>45105</v>
      </c>
      <c r="G27" s="77">
        <v>596363.81558900001</v>
      </c>
      <c r="H27" s="77">
        <v>5.0165449999999998</v>
      </c>
      <c r="I27" s="77">
        <v>29.916856531000001</v>
      </c>
      <c r="J27" s="78">
        <f t="shared" si="0"/>
        <v>2.2526344743292338E-2</v>
      </c>
      <c r="K27" s="78">
        <f>I27/'סכום נכסי הקרן'!$C$42</f>
        <v>1.7869024440996643E-4</v>
      </c>
    </row>
    <row r="28" spans="2:11">
      <c r="B28" t="s">
        <v>367</v>
      </c>
      <c r="C28" t="s">
        <v>368</v>
      </c>
      <c r="D28" t="s">
        <v>344</v>
      </c>
      <c r="E28" t="s">
        <v>106</v>
      </c>
      <c r="F28" s="88">
        <v>45138</v>
      </c>
      <c r="G28" s="77">
        <v>1073454.868059</v>
      </c>
      <c r="H28" s="77">
        <v>4.2371210000000001</v>
      </c>
      <c r="I28" s="77">
        <v>45.483585185000003</v>
      </c>
      <c r="J28" s="78">
        <f t="shared" si="0"/>
        <v>3.4247545993896122E-2</v>
      </c>
      <c r="K28" s="78">
        <f>I28/'סכום נכסי הקרן'!$C$42</f>
        <v>2.7166868099686375E-4</v>
      </c>
    </row>
    <row r="29" spans="2:11">
      <c r="B29" t="s">
        <v>369</v>
      </c>
      <c r="C29" t="s">
        <v>370</v>
      </c>
      <c r="D29" t="s">
        <v>344</v>
      </c>
      <c r="E29" t="s">
        <v>106</v>
      </c>
      <c r="F29" s="88">
        <v>45077</v>
      </c>
      <c r="G29" s="77">
        <v>424080.93553000002</v>
      </c>
      <c r="H29" s="77">
        <v>4.0864330000000004</v>
      </c>
      <c r="I29" s="77">
        <v>17.329782615999999</v>
      </c>
      <c r="J29" s="78">
        <f t="shared" si="0"/>
        <v>1.3048719110238746E-2</v>
      </c>
      <c r="K29" s="78">
        <f>I29/'סכום נכסי הקרן'!$C$42</f>
        <v>1.0350897287674088E-4</v>
      </c>
    </row>
    <row r="30" spans="2:11">
      <c r="B30" t="s">
        <v>371</v>
      </c>
      <c r="C30" t="s">
        <v>372</v>
      </c>
      <c r="D30" t="s">
        <v>344</v>
      </c>
      <c r="E30" t="s">
        <v>106</v>
      </c>
      <c r="F30" s="88">
        <v>45117</v>
      </c>
      <c r="G30" s="77">
        <v>993939.69264799997</v>
      </c>
      <c r="H30" s="77">
        <v>3.9175580000000001</v>
      </c>
      <c r="I30" s="77">
        <v>38.938162028000001</v>
      </c>
      <c r="J30" s="78">
        <f t="shared" si="0"/>
        <v>2.9319071694715385E-2</v>
      </c>
      <c r="K30" s="78">
        <f>I30/'סכום נכסי הקרן'!$C$42</f>
        <v>2.3257355539504674E-4</v>
      </c>
    </row>
    <row r="31" spans="2:11">
      <c r="B31" t="s">
        <v>373</v>
      </c>
      <c r="C31" t="s">
        <v>374</v>
      </c>
      <c r="D31" t="s">
        <v>344</v>
      </c>
      <c r="E31" t="s">
        <v>106</v>
      </c>
      <c r="F31" s="88">
        <v>45146</v>
      </c>
      <c r="G31" s="77">
        <v>715636.578706</v>
      </c>
      <c r="H31" s="77">
        <v>3.6837309999999999</v>
      </c>
      <c r="I31" s="77">
        <v>26.362125345999999</v>
      </c>
      <c r="J31" s="78">
        <f t="shared" si="0"/>
        <v>1.9849756711389058E-2</v>
      </c>
      <c r="K31" s="78">
        <f>I31/'סכום נכסי הקרן'!$C$42</f>
        <v>1.5745820809621848E-4</v>
      </c>
    </row>
    <row r="32" spans="2:11">
      <c r="B32" t="s">
        <v>375</v>
      </c>
      <c r="C32" t="s">
        <v>376</v>
      </c>
      <c r="D32" t="s">
        <v>344</v>
      </c>
      <c r="E32" t="s">
        <v>106</v>
      </c>
      <c r="F32" s="88">
        <v>45147</v>
      </c>
      <c r="G32" s="77">
        <v>238545.526235</v>
      </c>
      <c r="H32" s="77">
        <v>3.6317689999999998</v>
      </c>
      <c r="I32" s="77">
        <v>8.6634231660000012</v>
      </c>
      <c r="J32" s="78">
        <f t="shared" si="0"/>
        <v>6.5232540956340224E-3</v>
      </c>
      <c r="K32" s="78">
        <f>I32/'סכום נכסי הקרן'!$C$42</f>
        <v>5.1745717380279848E-5</v>
      </c>
    </row>
    <row r="33" spans="2:11">
      <c r="B33" t="s">
        <v>377</v>
      </c>
      <c r="C33" t="s">
        <v>378</v>
      </c>
      <c r="D33" t="s">
        <v>344</v>
      </c>
      <c r="E33" t="s">
        <v>106</v>
      </c>
      <c r="F33" s="88">
        <v>45075</v>
      </c>
      <c r="G33" s="77">
        <v>596363.81558900001</v>
      </c>
      <c r="H33" s="77">
        <v>3.5979939999999999</v>
      </c>
      <c r="I33" s="77">
        <v>21.457135997999998</v>
      </c>
      <c r="J33" s="78">
        <f t="shared" si="0"/>
        <v>1.6156471592989906E-2</v>
      </c>
      <c r="K33" s="78">
        <f>I33/'סכום נכסי הקרן'!$C$42</f>
        <v>1.2816122147885124E-4</v>
      </c>
    </row>
    <row r="34" spans="2:11">
      <c r="B34" t="s">
        <v>379</v>
      </c>
      <c r="C34" t="s">
        <v>380</v>
      </c>
      <c r="D34" t="s">
        <v>344</v>
      </c>
      <c r="E34" t="s">
        <v>106</v>
      </c>
      <c r="F34" s="88">
        <v>45155</v>
      </c>
      <c r="G34" s="77">
        <v>974060.89879500004</v>
      </c>
      <c r="H34" s="77">
        <v>2.0989040000000001</v>
      </c>
      <c r="I34" s="77">
        <v>20.444599381</v>
      </c>
      <c r="J34" s="78">
        <f t="shared" si="0"/>
        <v>1.5394066997570118E-2</v>
      </c>
      <c r="K34" s="78">
        <f>I34/'סכום נכסי הקרן'!$C$42</f>
        <v>1.2211344652701803E-4</v>
      </c>
    </row>
    <row r="35" spans="2:11">
      <c r="B35" t="s">
        <v>381</v>
      </c>
      <c r="C35" t="s">
        <v>382</v>
      </c>
      <c r="D35" t="s">
        <v>344</v>
      </c>
      <c r="E35" t="s">
        <v>106</v>
      </c>
      <c r="F35" s="88">
        <v>45162</v>
      </c>
      <c r="G35" s="77">
        <v>781899.2248829999</v>
      </c>
      <c r="H35" s="77">
        <v>2.088511</v>
      </c>
      <c r="I35" s="77">
        <v>16.330053678999999</v>
      </c>
      <c r="J35" s="78">
        <f t="shared" si="0"/>
        <v>1.2295958249104434E-2</v>
      </c>
      <c r="K35" s="78">
        <f>I35/'סכום נכסי הקרן'!$C$42</f>
        <v>9.7537696853434872E-5</v>
      </c>
    </row>
    <row r="36" spans="2:11">
      <c r="B36" t="s">
        <v>383</v>
      </c>
      <c r="C36" t="s">
        <v>384</v>
      </c>
      <c r="D36" t="s">
        <v>344</v>
      </c>
      <c r="E36" t="s">
        <v>106</v>
      </c>
      <c r="F36" s="88">
        <v>45174</v>
      </c>
      <c r="G36" s="77">
        <v>238545.526235</v>
      </c>
      <c r="H36" s="77">
        <v>1.524729</v>
      </c>
      <c r="I36" s="77">
        <v>3.6371716259999998</v>
      </c>
      <c r="J36" s="78">
        <f t="shared" si="0"/>
        <v>2.7386627954343597E-3</v>
      </c>
      <c r="K36" s="78">
        <f>I36/'סכום נכסי הקרן'!$C$42</f>
        <v>2.1724444416059462E-5</v>
      </c>
    </row>
    <row r="37" spans="2:11">
      <c r="B37" t="s">
        <v>385</v>
      </c>
      <c r="C37" t="s">
        <v>386</v>
      </c>
      <c r="D37" t="s">
        <v>344</v>
      </c>
      <c r="E37" t="s">
        <v>106</v>
      </c>
      <c r="F37" s="88">
        <v>45166</v>
      </c>
      <c r="G37" s="77">
        <v>530101.16941199999</v>
      </c>
      <c r="H37" s="77">
        <v>1.38703</v>
      </c>
      <c r="I37" s="77">
        <v>7.3526643569999983</v>
      </c>
      <c r="J37" s="78">
        <f t="shared" si="0"/>
        <v>5.5362986387247799E-3</v>
      </c>
      <c r="K37" s="78">
        <f>I37/'סכום נכסי הקרן'!$C$42</f>
        <v>4.3916692572809606E-5</v>
      </c>
    </row>
    <row r="38" spans="2:11">
      <c r="B38" t="s">
        <v>387</v>
      </c>
      <c r="C38" t="s">
        <v>388</v>
      </c>
      <c r="D38" t="s">
        <v>344</v>
      </c>
      <c r="E38" t="s">
        <v>106</v>
      </c>
      <c r="F38" s="88">
        <v>45169</v>
      </c>
      <c r="G38" s="77">
        <v>795151.75411799992</v>
      </c>
      <c r="H38" s="77">
        <v>1.2935000000000001</v>
      </c>
      <c r="I38" s="77">
        <v>10.285284841000001</v>
      </c>
      <c r="J38" s="78">
        <f t="shared" si="0"/>
        <v>7.7444591102426323E-3</v>
      </c>
      <c r="K38" s="78">
        <f>I38/'סכום נכסי הקרן'!$C$42</f>
        <v>6.1432926957415872E-5</v>
      </c>
    </row>
    <row r="39" spans="2:11">
      <c r="B39" t="s">
        <v>389</v>
      </c>
      <c r="C39" t="s">
        <v>390</v>
      </c>
      <c r="D39" t="s">
        <v>344</v>
      </c>
      <c r="E39" t="s">
        <v>106</v>
      </c>
      <c r="F39" s="88">
        <v>45167</v>
      </c>
      <c r="G39" s="77">
        <v>675878.99100000004</v>
      </c>
      <c r="H39" s="77">
        <v>1.1584000000000001</v>
      </c>
      <c r="I39" s="77">
        <v>7.8293794220000006</v>
      </c>
      <c r="J39" s="78">
        <f t="shared" si="0"/>
        <v>5.8952483795634818E-3</v>
      </c>
      <c r="K39" s="78">
        <f>I39/'סכום נכסי הקרן'!$C$42</f>
        <v>4.6764061626790762E-5</v>
      </c>
    </row>
    <row r="40" spans="2:11">
      <c r="B40" t="s">
        <v>391</v>
      </c>
      <c r="C40" t="s">
        <v>392</v>
      </c>
      <c r="D40" t="s">
        <v>344</v>
      </c>
      <c r="E40" t="s">
        <v>106</v>
      </c>
      <c r="F40" s="88">
        <v>45188</v>
      </c>
      <c r="G40" s="77">
        <v>993939.69264799997</v>
      </c>
      <c r="H40" s="77">
        <v>1.0778589999999999</v>
      </c>
      <c r="I40" s="77">
        <v>10.713270263</v>
      </c>
      <c r="J40" s="78">
        <f t="shared" si="0"/>
        <v>8.0667171372878679E-3</v>
      </c>
      <c r="K40" s="78">
        <f>I40/'סכום נכסי הקרן'!$C$42</f>
        <v>6.3989238967731413E-5</v>
      </c>
    </row>
    <row r="41" spans="2:11">
      <c r="B41" t="s">
        <v>393</v>
      </c>
      <c r="C41" t="s">
        <v>394</v>
      </c>
      <c r="D41" t="s">
        <v>344</v>
      </c>
      <c r="E41" t="s">
        <v>106</v>
      </c>
      <c r="F41" s="88">
        <v>45182</v>
      </c>
      <c r="G41" s="77">
        <v>159030.35082399999</v>
      </c>
      <c r="H41" s="77">
        <v>0.77907999999999999</v>
      </c>
      <c r="I41" s="77">
        <v>1.2389741030000001</v>
      </c>
      <c r="J41" s="78">
        <f t="shared" si="0"/>
        <v>9.3290408847832549E-4</v>
      </c>
      <c r="K41" s="78">
        <f>I41/'סכום נכסי הקרן'!$C$42</f>
        <v>7.4002622920386308E-6</v>
      </c>
    </row>
    <row r="42" spans="2:11">
      <c r="B42" t="s">
        <v>395</v>
      </c>
      <c r="C42" t="s">
        <v>396</v>
      </c>
      <c r="D42" t="s">
        <v>344</v>
      </c>
      <c r="E42" t="s">
        <v>106</v>
      </c>
      <c r="F42" s="88">
        <v>45176</v>
      </c>
      <c r="G42" s="77">
        <v>225292.997</v>
      </c>
      <c r="H42" s="77">
        <v>2.0441999999999998E-2</v>
      </c>
      <c r="I42" s="77">
        <v>4.6053657999999997E-2</v>
      </c>
      <c r="J42" s="78">
        <f t="shared" si="0"/>
        <v>3.467679084942305E-5</v>
      </c>
      <c r="K42" s="78">
        <f>I42/'סכום נכסי הקרן'!$C$42</f>
        <v>2.750736660940872E-7</v>
      </c>
    </row>
    <row r="43" spans="2:11">
      <c r="B43" t="s">
        <v>397</v>
      </c>
      <c r="C43" t="s">
        <v>398</v>
      </c>
      <c r="D43" t="s">
        <v>344</v>
      </c>
      <c r="E43" t="s">
        <v>106</v>
      </c>
      <c r="F43" s="88">
        <v>45196</v>
      </c>
      <c r="G43" s="77">
        <v>1033697.280353</v>
      </c>
      <c r="H43" s="77">
        <v>4.8323999999999999E-2</v>
      </c>
      <c r="I43" s="77">
        <v>0.49952635500000003</v>
      </c>
      <c r="J43" s="78">
        <f t="shared" si="0"/>
        <v>3.7612584294845056E-4</v>
      </c>
      <c r="K43" s="78">
        <f>I43/'סכום נכסי הקרן'!$C$42</f>
        <v>2.983618495201108E-6</v>
      </c>
    </row>
    <row r="44" spans="2:11">
      <c r="B44" t="s">
        <v>399</v>
      </c>
      <c r="C44" t="s">
        <v>400</v>
      </c>
      <c r="D44" t="s">
        <v>344</v>
      </c>
      <c r="E44" t="s">
        <v>106</v>
      </c>
      <c r="F44" s="88">
        <v>45197</v>
      </c>
      <c r="G44" s="77">
        <v>755394.16641199996</v>
      </c>
      <c r="H44" s="77">
        <v>9.3530000000000002E-3</v>
      </c>
      <c r="I44" s="77">
        <v>7.065261099999999E-2</v>
      </c>
      <c r="J44" s="78">
        <f t="shared" si="0"/>
        <v>5.3198940562173069E-5</v>
      </c>
      <c r="K44" s="78">
        <f>I44/'סכום נכסי הקרן'!$C$42</f>
        <v>4.2200063080525395E-7</v>
      </c>
    </row>
    <row r="45" spans="2:11">
      <c r="B45" s="79" t="s">
        <v>304</v>
      </c>
      <c r="C45" s="16"/>
      <c r="D45" s="16"/>
      <c r="G45" s="81"/>
      <c r="I45" s="81">
        <v>0</v>
      </c>
      <c r="J45" s="80">
        <f t="shared" si="0"/>
        <v>0</v>
      </c>
      <c r="K45" s="80">
        <f>I45/'סכום נכסי הקרן'!$C$42</f>
        <v>0</v>
      </c>
    </row>
    <row r="46" spans="2:11">
      <c r="B46" t="s">
        <v>202</v>
      </c>
      <c r="C46" t="s">
        <v>202</v>
      </c>
      <c r="D46" t="s">
        <v>202</v>
      </c>
      <c r="E46" t="s">
        <v>202</v>
      </c>
      <c r="G46" s="87">
        <v>0</v>
      </c>
      <c r="H46" s="87">
        <v>0</v>
      </c>
      <c r="I46" s="87">
        <v>0</v>
      </c>
      <c r="J46" s="86">
        <f t="shared" si="0"/>
        <v>0</v>
      </c>
      <c r="K46" s="86">
        <f>I46/'סכום נכסי הקרן'!$C$42</f>
        <v>0</v>
      </c>
    </row>
    <row r="47" spans="2:11">
      <c r="B47" s="79" t="s">
        <v>274</v>
      </c>
      <c r="C47" s="16"/>
      <c r="D47" s="16"/>
      <c r="G47" s="81"/>
      <c r="I47" s="81">
        <v>0</v>
      </c>
      <c r="J47" s="80">
        <f t="shared" si="0"/>
        <v>0</v>
      </c>
      <c r="K47" s="80">
        <f>I47/'סכום נכסי הקרן'!$C$42</f>
        <v>0</v>
      </c>
    </row>
    <row r="48" spans="2:11">
      <c r="B48" t="s">
        <v>202</v>
      </c>
      <c r="C48" t="s">
        <v>202</v>
      </c>
      <c r="D48" t="s">
        <v>202</v>
      </c>
      <c r="E48" t="s">
        <v>202</v>
      </c>
      <c r="G48" s="87">
        <v>0</v>
      </c>
      <c r="H48" s="87">
        <v>0</v>
      </c>
      <c r="I48" s="87">
        <v>0</v>
      </c>
      <c r="J48" s="86">
        <f t="shared" si="0"/>
        <v>0</v>
      </c>
      <c r="K48" s="86">
        <f>I48/'סכום נכסי הקרן'!$C$42</f>
        <v>0</v>
      </c>
    </row>
    <row r="49" spans="2:11">
      <c r="B49" s="79" t="s">
        <v>238</v>
      </c>
      <c r="C49" s="16"/>
      <c r="D49" s="16"/>
      <c r="G49" s="81"/>
      <c r="I49" s="81">
        <v>0</v>
      </c>
      <c r="J49" s="80">
        <f t="shared" si="0"/>
        <v>0</v>
      </c>
      <c r="K49" s="80">
        <f>I49/'סכום נכסי הקרן'!$C$42</f>
        <v>0</v>
      </c>
    </row>
    <row r="50" spans="2:11">
      <c r="B50" t="s">
        <v>202</v>
      </c>
      <c r="C50" t="s">
        <v>202</v>
      </c>
      <c r="D50" t="s">
        <v>202</v>
      </c>
      <c r="E50" t="s">
        <v>202</v>
      </c>
      <c r="G50" s="87">
        <v>0</v>
      </c>
      <c r="H50" s="87">
        <v>0</v>
      </c>
      <c r="I50" s="87">
        <v>0</v>
      </c>
      <c r="J50" s="86">
        <f t="shared" si="0"/>
        <v>0</v>
      </c>
      <c r="K50" s="86">
        <f>I50/'סכום נכסי הקרן'!$C$42</f>
        <v>0</v>
      </c>
    </row>
    <row r="51" spans="2:11">
      <c r="B51" s="79" t="s">
        <v>209</v>
      </c>
      <c r="C51" s="16"/>
      <c r="D51" s="16"/>
      <c r="G51" s="81"/>
      <c r="I51" s="81">
        <v>0</v>
      </c>
      <c r="J51" s="80">
        <f t="shared" si="0"/>
        <v>0</v>
      </c>
      <c r="K51" s="80">
        <f>I51/'סכום נכסי הקרן'!$C$42</f>
        <v>0</v>
      </c>
    </row>
    <row r="52" spans="2:11">
      <c r="B52" s="79" t="s">
        <v>272</v>
      </c>
      <c r="C52" s="16"/>
      <c r="D52" s="16"/>
      <c r="G52" s="81"/>
      <c r="I52" s="81">
        <v>0</v>
      </c>
      <c r="J52" s="80">
        <f t="shared" si="0"/>
        <v>0</v>
      </c>
      <c r="K52" s="80">
        <f>I52/'סכום נכסי הקרן'!$C$42</f>
        <v>0</v>
      </c>
    </row>
    <row r="53" spans="2:11">
      <c r="B53" t="s">
        <v>202</v>
      </c>
      <c r="C53" t="s">
        <v>202</v>
      </c>
      <c r="D53" t="s">
        <v>202</v>
      </c>
      <c r="E53" t="s">
        <v>202</v>
      </c>
      <c r="G53" s="87">
        <v>0</v>
      </c>
      <c r="H53" s="87">
        <v>0</v>
      </c>
      <c r="I53" s="87">
        <v>0</v>
      </c>
      <c r="J53" s="86">
        <f t="shared" si="0"/>
        <v>0</v>
      </c>
      <c r="K53" s="86">
        <f>I53/'סכום נכסי הקרן'!$C$42</f>
        <v>0</v>
      </c>
    </row>
    <row r="54" spans="2:11">
      <c r="B54" s="79" t="s">
        <v>275</v>
      </c>
      <c r="C54" s="16"/>
      <c r="D54" s="16"/>
      <c r="G54" s="81"/>
      <c r="I54" s="81">
        <v>0</v>
      </c>
      <c r="J54" s="80">
        <f t="shared" si="0"/>
        <v>0</v>
      </c>
      <c r="K54" s="80">
        <f>I54/'סכום נכסי הקרן'!$C$42</f>
        <v>0</v>
      </c>
    </row>
    <row r="55" spans="2:11">
      <c r="B55" t="s">
        <v>202</v>
      </c>
      <c r="C55" t="s">
        <v>202</v>
      </c>
      <c r="D55" t="s">
        <v>202</v>
      </c>
      <c r="E55" t="s">
        <v>202</v>
      </c>
      <c r="G55" s="87">
        <v>0</v>
      </c>
      <c r="H55" s="87">
        <v>0</v>
      </c>
      <c r="I55" s="87">
        <v>0</v>
      </c>
      <c r="J55" s="86">
        <f t="shared" si="0"/>
        <v>0</v>
      </c>
      <c r="K55" s="86">
        <f>I55/'סכום נכסי הקרן'!$C$42</f>
        <v>0</v>
      </c>
    </row>
    <row r="56" spans="2:11">
      <c r="B56" s="79" t="s">
        <v>274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202</v>
      </c>
      <c r="C57" t="s">
        <v>202</v>
      </c>
      <c r="D57" t="s">
        <v>202</v>
      </c>
      <c r="E57" t="s">
        <v>202</v>
      </c>
      <c r="G57" s="87">
        <v>0</v>
      </c>
      <c r="H57" s="87">
        <v>0</v>
      </c>
      <c r="I57" s="87">
        <v>0</v>
      </c>
      <c r="J57" s="86">
        <f t="shared" si="0"/>
        <v>0</v>
      </c>
      <c r="K57" s="86">
        <f>I57/'סכום נכסי הקרן'!$C$42</f>
        <v>0</v>
      </c>
    </row>
    <row r="58" spans="2:11">
      <c r="B58" s="79" t="s">
        <v>238</v>
      </c>
      <c r="C58" s="16"/>
      <c r="D58" s="16"/>
      <c r="G58" s="81"/>
      <c r="I58" s="81">
        <v>0</v>
      </c>
      <c r="J58" s="80">
        <f t="shared" si="0"/>
        <v>0</v>
      </c>
      <c r="K58" s="80">
        <f>I58/'סכום נכסי הקרן'!$C$42</f>
        <v>0</v>
      </c>
    </row>
    <row r="59" spans="2:11">
      <c r="B59" t="s">
        <v>202</v>
      </c>
      <c r="C59" t="s">
        <v>202</v>
      </c>
      <c r="D59" t="s">
        <v>202</v>
      </c>
      <c r="E59" t="s">
        <v>202</v>
      </c>
      <c r="G59" s="87">
        <v>0</v>
      </c>
      <c r="H59" s="87">
        <v>0</v>
      </c>
      <c r="I59" s="87">
        <v>0</v>
      </c>
      <c r="J59" s="86">
        <f t="shared" si="0"/>
        <v>0</v>
      </c>
      <c r="K59" s="86">
        <f>I59/'סכום נכסי הקרן'!$C$42</f>
        <v>0</v>
      </c>
    </row>
    <row r="60" spans="2:11">
      <c r="B60" s="92" t="s">
        <v>211</v>
      </c>
      <c r="C60" s="16"/>
      <c r="D60" s="16"/>
    </row>
    <row r="61" spans="2:11">
      <c r="B61" s="92" t="s">
        <v>230</v>
      </c>
      <c r="C61" s="16"/>
      <c r="D61" s="16"/>
    </row>
    <row r="62" spans="2:11">
      <c r="B62" s="93" t="s">
        <v>231</v>
      </c>
      <c r="C62" s="16"/>
      <c r="D62" s="16"/>
    </row>
    <row r="63" spans="2:11">
      <c r="B63" s="93" t="s">
        <v>232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330</v>
      </c>
    </row>
    <row r="3" spans="2:78" s="1" customFormat="1">
      <c r="B3" s="2" t="s">
        <v>2</v>
      </c>
      <c r="C3" s="83" t="s">
        <v>331</v>
      </c>
    </row>
    <row r="4" spans="2:78" s="1" customFormat="1">
      <c r="B4" s="2" t="s">
        <v>3</v>
      </c>
      <c r="C4" s="84">
        <v>13563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D23" s="16"/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D25" s="16"/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209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202</v>
      </c>
      <c r="C33" t="s">
        <v>202</v>
      </c>
      <c r="D33" s="16"/>
      <c r="E33" t="s">
        <v>202</v>
      </c>
      <c r="H33" s="77">
        <v>0</v>
      </c>
      <c r="I33" t="s">
        <v>202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D35" s="16"/>
      <c r="E35" t="s">
        <v>202</v>
      </c>
      <c r="H35" s="77">
        <v>0</v>
      </c>
      <c r="I35" t="s">
        <v>202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7">
        <v>0</v>
      </c>
      <c r="I37" t="s">
        <v>202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7">
        <v>0</v>
      </c>
      <c r="I39" t="s">
        <v>202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211</v>
      </c>
      <c r="D40" s="16"/>
    </row>
    <row r="41" spans="2:17">
      <c r="B41" t="s">
        <v>230</v>
      </c>
      <c r="D41" s="16"/>
    </row>
    <row r="42" spans="2:17">
      <c r="B42" t="s">
        <v>231</v>
      </c>
      <c r="D42" s="16"/>
    </row>
    <row r="43" spans="2:17">
      <c r="B43" t="s">
        <v>232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13563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197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202</v>
      </c>
      <c r="D14" t="s">
        <v>202</v>
      </c>
      <c r="F14" t="s">
        <v>202</v>
      </c>
      <c r="I14" s="77">
        <v>0</v>
      </c>
      <c r="J14" t="s">
        <v>202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202</v>
      </c>
      <c r="D16" t="s">
        <v>202</v>
      </c>
      <c r="F16" t="s">
        <v>202</v>
      </c>
      <c r="I16" s="77">
        <v>0</v>
      </c>
      <c r="J16" t="s">
        <v>202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202</v>
      </c>
      <c r="D18" t="s">
        <v>202</v>
      </c>
      <c r="F18" t="s">
        <v>202</v>
      </c>
      <c r="I18" s="77">
        <v>0</v>
      </c>
      <c r="J18" t="s">
        <v>202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202</v>
      </c>
      <c r="D20" t="s">
        <v>202</v>
      </c>
      <c r="F20" t="s">
        <v>202</v>
      </c>
      <c r="I20" s="77">
        <v>0</v>
      </c>
      <c r="J20" t="s">
        <v>202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202</v>
      </c>
      <c r="D22" t="s">
        <v>202</v>
      </c>
      <c r="F22" t="s">
        <v>202</v>
      </c>
      <c r="I22" s="77">
        <v>0</v>
      </c>
      <c r="J22" t="s">
        <v>202</v>
      </c>
      <c r="K22" t="s">
        <v>202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310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311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202</v>
      </c>
      <c r="D25" t="s">
        <v>202</v>
      </c>
      <c r="F25" t="s">
        <v>202</v>
      </c>
      <c r="I25" s="77">
        <v>0</v>
      </c>
      <c r="J25" t="s">
        <v>202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312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202</v>
      </c>
      <c r="D27" t="s">
        <v>202</v>
      </c>
      <c r="F27" t="s">
        <v>202</v>
      </c>
      <c r="I27" s="77">
        <v>0</v>
      </c>
      <c r="J27" t="s">
        <v>202</v>
      </c>
      <c r="K27" t="s">
        <v>202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202</v>
      </c>
      <c r="D29" t="s">
        <v>202</v>
      </c>
      <c r="F29" t="s">
        <v>202</v>
      </c>
      <c r="I29" s="77">
        <v>0</v>
      </c>
      <c r="J29" t="s">
        <v>202</v>
      </c>
      <c r="K29" t="s">
        <v>202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202</v>
      </c>
      <c r="D31" t="s">
        <v>202</v>
      </c>
      <c r="F31" t="s">
        <v>202</v>
      </c>
      <c r="I31" s="77">
        <v>0</v>
      </c>
      <c r="J31" t="s">
        <v>202</v>
      </c>
      <c r="K31" t="s">
        <v>202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209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202</v>
      </c>
      <c r="D34" t="s">
        <v>202</v>
      </c>
      <c r="F34" t="s">
        <v>202</v>
      </c>
      <c r="I34" s="77">
        <v>0</v>
      </c>
      <c r="J34" t="s">
        <v>202</v>
      </c>
      <c r="K34" t="s">
        <v>202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202</v>
      </c>
      <c r="D36" t="s">
        <v>202</v>
      </c>
      <c r="F36" t="s">
        <v>202</v>
      </c>
      <c r="I36" s="77">
        <v>0</v>
      </c>
      <c r="J36" t="s">
        <v>202</v>
      </c>
      <c r="K36" t="s">
        <v>202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202</v>
      </c>
      <c r="D38" t="s">
        <v>202</v>
      </c>
      <c r="F38" t="s">
        <v>202</v>
      </c>
      <c r="I38" s="77">
        <v>0</v>
      </c>
      <c r="J38" t="s">
        <v>202</v>
      </c>
      <c r="K38" t="s">
        <v>202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202</v>
      </c>
      <c r="D40" t="s">
        <v>202</v>
      </c>
      <c r="F40" t="s">
        <v>202</v>
      </c>
      <c r="I40" s="77">
        <v>0</v>
      </c>
      <c r="J40" t="s">
        <v>202</v>
      </c>
      <c r="K40" t="s">
        <v>202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211</v>
      </c>
    </row>
    <row r="42" spans="2:18">
      <c r="B42" t="s">
        <v>230</v>
      </c>
    </row>
    <row r="43" spans="2:18">
      <c r="B43" t="s">
        <v>231</v>
      </c>
    </row>
    <row r="44" spans="2:18">
      <c r="B44" t="s">
        <v>232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330</v>
      </c>
    </row>
    <row r="3" spans="2:64" s="1" customFormat="1">
      <c r="B3" s="2" t="s">
        <v>2</v>
      </c>
      <c r="C3" s="83" t="s">
        <v>331</v>
      </c>
    </row>
    <row r="4" spans="2:64" s="1" customFormat="1">
      <c r="B4" s="2" t="s">
        <v>3</v>
      </c>
      <c r="C4" s="84">
        <v>13563</v>
      </c>
    </row>
    <row r="5" spans="2:64">
      <c r="B5" s="2"/>
    </row>
    <row r="7" spans="2:64" ht="26.25" customHeight="1">
      <c r="B7" s="107" t="s">
        <v>152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291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202</v>
      </c>
      <c r="C14" t="s">
        <v>202</v>
      </c>
      <c r="E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292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202</v>
      </c>
      <c r="C16" t="s">
        <v>202</v>
      </c>
      <c r="E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202</v>
      </c>
      <c r="C22" t="s">
        <v>202</v>
      </c>
      <c r="E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202</v>
      </c>
      <c r="C24" t="s">
        <v>202</v>
      </c>
      <c r="E24" t="s">
        <v>202</v>
      </c>
      <c r="G24" s="77">
        <v>0</v>
      </c>
      <c r="H24" t="s">
        <v>202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211</v>
      </c>
    </row>
    <row r="26" spans="2:15">
      <c r="B26" t="s">
        <v>230</v>
      </c>
    </row>
    <row r="27" spans="2:15">
      <c r="B27" t="s">
        <v>231</v>
      </c>
    </row>
    <row r="28" spans="2:15">
      <c r="B28" t="s">
        <v>232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330</v>
      </c>
    </row>
    <row r="3" spans="2:55" s="1" customFormat="1">
      <c r="B3" s="2" t="s">
        <v>2</v>
      </c>
      <c r="C3" s="83" t="s">
        <v>331</v>
      </c>
    </row>
    <row r="4" spans="2:55" s="1" customFormat="1">
      <c r="B4" s="2" t="s">
        <v>3</v>
      </c>
      <c r="C4" s="84">
        <v>13563</v>
      </c>
    </row>
    <row r="5" spans="2:55">
      <c r="B5" s="2"/>
    </row>
    <row r="7" spans="2:55" ht="26.25" customHeight="1">
      <c r="B7" s="107" t="s">
        <v>155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202</v>
      </c>
      <c r="E14" s="78">
        <v>0</v>
      </c>
      <c r="F14" t="s">
        <v>202</v>
      </c>
      <c r="G14" s="77">
        <v>0</v>
      </c>
      <c r="H14" s="78">
        <v>0</v>
      </c>
      <c r="I14" s="78">
        <v>0</v>
      </c>
    </row>
    <row r="15" spans="2:55">
      <c r="B15" s="79" t="s">
        <v>319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202</v>
      </c>
      <c r="E16" s="78">
        <v>0</v>
      </c>
      <c r="F16" t="s">
        <v>202</v>
      </c>
      <c r="G16" s="77">
        <v>0</v>
      </c>
      <c r="H16" s="78">
        <v>0</v>
      </c>
      <c r="I16" s="78">
        <v>0</v>
      </c>
    </row>
    <row r="17" spans="2:9">
      <c r="B17" s="79" t="s">
        <v>209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202</v>
      </c>
      <c r="E19" s="78">
        <v>0</v>
      </c>
      <c r="F19" t="s">
        <v>202</v>
      </c>
      <c r="G19" s="77">
        <v>0</v>
      </c>
      <c r="H19" s="78">
        <v>0</v>
      </c>
      <c r="I19" s="78">
        <v>0</v>
      </c>
    </row>
    <row r="20" spans="2:9">
      <c r="B20" s="79" t="s">
        <v>319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202</v>
      </c>
      <c r="E21" s="78">
        <v>0</v>
      </c>
      <c r="F21" t="s">
        <v>202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13563</v>
      </c>
    </row>
    <row r="5" spans="2:60">
      <c r="B5" s="2"/>
      <c r="C5" s="2"/>
    </row>
    <row r="7" spans="2:60" ht="26.25" customHeight="1">
      <c r="B7" s="107" t="s">
        <v>161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209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13563</v>
      </c>
    </row>
    <row r="5" spans="2:60">
      <c r="B5" s="2"/>
    </row>
    <row r="7" spans="2:60" ht="26.25" customHeight="1">
      <c r="B7" s="107" t="s">
        <v>166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218.48072725</v>
      </c>
      <c r="J11" s="76">
        <v>1</v>
      </c>
      <c r="K11" s="76">
        <v>1.2999999999999999E-3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1">
        <v>218.48072725</v>
      </c>
      <c r="J12" s="80">
        <v>1</v>
      </c>
      <c r="K12" s="80">
        <v>1.2999999999999999E-3</v>
      </c>
    </row>
    <row r="13" spans="2:60">
      <c r="B13" t="s">
        <v>320</v>
      </c>
      <c r="C13" t="s">
        <v>321</v>
      </c>
      <c r="D13" t="s">
        <v>202</v>
      </c>
      <c r="E13" t="s">
        <v>203</v>
      </c>
      <c r="F13" s="78">
        <v>0</v>
      </c>
      <c r="G13" t="s">
        <v>102</v>
      </c>
      <c r="H13" s="78">
        <v>0</v>
      </c>
      <c r="I13" s="77">
        <v>-73.136330000000001</v>
      </c>
      <c r="J13" s="78">
        <v>-0.3347</v>
      </c>
      <c r="K13" s="78">
        <v>-4.0000000000000002E-4</v>
      </c>
    </row>
    <row r="14" spans="2:60">
      <c r="B14" t="s">
        <v>322</v>
      </c>
      <c r="C14" t="s">
        <v>323</v>
      </c>
      <c r="D14" t="s">
        <v>202</v>
      </c>
      <c r="E14" t="s">
        <v>203</v>
      </c>
      <c r="F14" s="78">
        <v>0</v>
      </c>
      <c r="G14" t="s">
        <v>102</v>
      </c>
      <c r="H14" s="78">
        <v>0</v>
      </c>
      <c r="I14" s="77">
        <v>-28.800740000000001</v>
      </c>
      <c r="J14" s="78">
        <v>-0.1318</v>
      </c>
      <c r="K14" s="78">
        <v>-2.0000000000000001E-4</v>
      </c>
    </row>
    <row r="15" spans="2:60">
      <c r="B15" t="s">
        <v>324</v>
      </c>
      <c r="C15" t="s">
        <v>325</v>
      </c>
      <c r="D15" t="s">
        <v>202</v>
      </c>
      <c r="E15" t="s">
        <v>203</v>
      </c>
      <c r="F15" s="78">
        <v>0</v>
      </c>
      <c r="G15" t="s">
        <v>102</v>
      </c>
      <c r="H15" s="78">
        <v>0</v>
      </c>
      <c r="I15" s="77">
        <v>0.27138000000000001</v>
      </c>
      <c r="J15" s="78">
        <v>1.1999999999999999E-3</v>
      </c>
      <c r="K15" s="78">
        <v>0</v>
      </c>
    </row>
    <row r="16" spans="2:60">
      <c r="B16" t="s">
        <v>326</v>
      </c>
      <c r="C16" t="s">
        <v>327</v>
      </c>
      <c r="D16" t="s">
        <v>202</v>
      </c>
      <c r="E16" t="s">
        <v>203</v>
      </c>
      <c r="F16" s="78">
        <v>0</v>
      </c>
      <c r="G16" t="s">
        <v>106</v>
      </c>
      <c r="H16" s="78">
        <v>0</v>
      </c>
      <c r="I16" s="77">
        <v>301.28143725000001</v>
      </c>
      <c r="J16" s="78">
        <v>1.379</v>
      </c>
      <c r="K16" s="78">
        <v>1.8E-3</v>
      </c>
    </row>
    <row r="17" spans="2:11">
      <c r="B17" t="s">
        <v>328</v>
      </c>
      <c r="C17" t="s">
        <v>329</v>
      </c>
      <c r="D17" t="s">
        <v>199</v>
      </c>
      <c r="E17" t="s">
        <v>200</v>
      </c>
      <c r="F17" s="78">
        <v>0</v>
      </c>
      <c r="G17" t="s">
        <v>102</v>
      </c>
      <c r="H17" s="78">
        <v>0</v>
      </c>
      <c r="I17" s="77">
        <v>18.864979999999999</v>
      </c>
      <c r="J17" s="78">
        <v>8.6300000000000002E-2</v>
      </c>
      <c r="K17" s="78">
        <v>1E-4</v>
      </c>
    </row>
    <row r="18" spans="2:11">
      <c r="B18" s="79" t="s">
        <v>209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202</v>
      </c>
      <c r="C19" t="s">
        <v>202</v>
      </c>
      <c r="D19" t="s">
        <v>202</v>
      </c>
      <c r="E19" s="19"/>
      <c r="F19" s="78">
        <v>0</v>
      </c>
      <c r="G19" t="s">
        <v>202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330</v>
      </c>
    </row>
    <row r="3" spans="2:17" s="1" customFormat="1">
      <c r="B3" s="2" t="s">
        <v>2</v>
      </c>
      <c r="C3" s="83" t="s">
        <v>331</v>
      </c>
    </row>
    <row r="4" spans="2:17" s="1" customFormat="1">
      <c r="B4" s="2" t="s">
        <v>3</v>
      </c>
      <c r="C4" s="84">
        <v>13563</v>
      </c>
    </row>
    <row r="5" spans="2:17">
      <c r="B5" s="2"/>
    </row>
    <row r="7" spans="2:17" ht="26.25" customHeight="1">
      <c r="B7" s="107" t="s">
        <v>168</v>
      </c>
      <c r="C7" s="108"/>
      <c r="D7" s="10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1">
        <v>0</v>
      </c>
    </row>
    <row r="13" spans="2:17">
      <c r="B13" t="s">
        <v>202</v>
      </c>
      <c r="C13" s="77">
        <v>0</v>
      </c>
    </row>
    <row r="14" spans="2:17">
      <c r="B14" s="79" t="s">
        <v>209</v>
      </c>
      <c r="C14" s="81">
        <v>0</v>
      </c>
    </row>
    <row r="15" spans="2:17">
      <c r="B15" t="s">
        <v>202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330</v>
      </c>
    </row>
    <row r="3" spans="2:18" s="1" customFormat="1">
      <c r="B3" s="2" t="s">
        <v>2</v>
      </c>
      <c r="C3" s="83" t="s">
        <v>331</v>
      </c>
    </row>
    <row r="4" spans="2:18" s="1" customFormat="1">
      <c r="B4" s="2" t="s">
        <v>3</v>
      </c>
      <c r="C4" s="84">
        <v>13563</v>
      </c>
    </row>
    <row r="5" spans="2:18">
      <c r="B5" s="2"/>
    </row>
    <row r="7" spans="2:18" ht="26.25" customHeight="1">
      <c r="B7" s="107" t="s">
        <v>172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230</v>
      </c>
      <c r="D27" s="16"/>
    </row>
    <row r="28" spans="2:16">
      <c r="B28" t="s">
        <v>232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330</v>
      </c>
    </row>
    <row r="3" spans="2:18" s="1" customFormat="1">
      <c r="B3" s="2" t="s">
        <v>2</v>
      </c>
      <c r="C3" s="83" t="s">
        <v>331</v>
      </c>
    </row>
    <row r="4" spans="2:18" s="1" customFormat="1">
      <c r="B4" s="2" t="s">
        <v>3</v>
      </c>
      <c r="C4" s="84">
        <v>13563</v>
      </c>
    </row>
    <row r="5" spans="2:18">
      <c r="B5" s="2"/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230</v>
      </c>
      <c r="D27" s="16"/>
    </row>
    <row r="28" spans="2:16">
      <c r="B28" t="s">
        <v>232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8" sqref="G18:G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330</v>
      </c>
    </row>
    <row r="3" spans="2:53" s="1" customFormat="1">
      <c r="B3" s="2" t="s">
        <v>2</v>
      </c>
      <c r="C3" s="83" t="s">
        <v>331</v>
      </c>
    </row>
    <row r="4" spans="2:53" s="1" customFormat="1">
      <c r="B4" s="2" t="s">
        <v>3</v>
      </c>
      <c r="C4" s="84">
        <v>13563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0.46</v>
      </c>
      <c r="I11" s="7"/>
      <c r="J11" s="7"/>
      <c r="K11" s="76">
        <v>4.8000000000000001E-2</v>
      </c>
      <c r="L11" s="75">
        <v>5612268.8099999996</v>
      </c>
      <c r="M11" s="7"/>
      <c r="N11" s="75">
        <v>0</v>
      </c>
      <c r="O11" s="75">
        <v>5493.9084710119996</v>
      </c>
      <c r="P11" s="7"/>
      <c r="Q11" s="76">
        <v>1</v>
      </c>
      <c r="R11" s="76">
        <v>3.2800000000000003E-2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197</v>
      </c>
      <c r="C12" s="16"/>
      <c r="D12" s="16"/>
      <c r="H12" s="81">
        <v>0.46</v>
      </c>
      <c r="K12" s="80">
        <v>4.8000000000000001E-2</v>
      </c>
      <c r="L12" s="81">
        <v>5612268.8099999996</v>
      </c>
      <c r="N12" s="81">
        <v>0</v>
      </c>
      <c r="O12" s="81">
        <v>5493.9084710119996</v>
      </c>
      <c r="Q12" s="80">
        <v>1</v>
      </c>
      <c r="R12" s="80">
        <v>3.2800000000000003E-2</v>
      </c>
    </row>
    <row r="13" spans="2:53">
      <c r="B13" s="79" t="s">
        <v>212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213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202</v>
      </c>
      <c r="C15" t="s">
        <v>202</v>
      </c>
      <c r="D15" s="16"/>
      <c r="E15" t="s">
        <v>202</v>
      </c>
      <c r="H15" s="77">
        <v>0</v>
      </c>
      <c r="I15" t="s">
        <v>202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214</v>
      </c>
      <c r="C16" s="16"/>
      <c r="D16" s="16"/>
      <c r="H16" s="81">
        <v>0.46</v>
      </c>
      <c r="K16" s="80">
        <v>4.8000000000000001E-2</v>
      </c>
      <c r="L16" s="81">
        <v>5612268.8099999996</v>
      </c>
      <c r="N16" s="81">
        <v>0</v>
      </c>
      <c r="O16" s="81">
        <v>5493.9084710119996</v>
      </c>
      <c r="Q16" s="80">
        <v>1</v>
      </c>
      <c r="R16" s="80">
        <v>3.2800000000000003E-2</v>
      </c>
    </row>
    <row r="17" spans="2:18">
      <c r="B17" s="79" t="s">
        <v>215</v>
      </c>
      <c r="C17" s="16"/>
      <c r="D17" s="16"/>
      <c r="H17" s="81">
        <v>0.46</v>
      </c>
      <c r="K17" s="80">
        <v>4.8000000000000001E-2</v>
      </c>
      <c r="L17" s="81">
        <v>5612268.8099999996</v>
      </c>
      <c r="N17" s="81">
        <v>0</v>
      </c>
      <c r="O17" s="81">
        <v>5493.9084710119996</v>
      </c>
      <c r="Q17" s="80">
        <v>1</v>
      </c>
      <c r="R17" s="80">
        <v>3.2800000000000003E-2</v>
      </c>
    </row>
    <row r="18" spans="2:18">
      <c r="B18" t="s">
        <v>216</v>
      </c>
      <c r="C18" t="s">
        <v>217</v>
      </c>
      <c r="D18" t="s">
        <v>100</v>
      </c>
      <c r="E18" t="s">
        <v>218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757484.13</v>
      </c>
      <c r="M18" s="77">
        <v>97.64</v>
      </c>
      <c r="N18" s="77">
        <v>0</v>
      </c>
      <c r="O18" s="77">
        <v>739.60750453200001</v>
      </c>
      <c r="P18" s="78">
        <v>0</v>
      </c>
      <c r="Q18" s="78">
        <v>0.1346</v>
      </c>
      <c r="R18" s="78">
        <v>4.4000000000000003E-3</v>
      </c>
    </row>
    <row r="19" spans="2:18">
      <c r="B19" t="s">
        <v>219</v>
      </c>
      <c r="C19" t="s">
        <v>220</v>
      </c>
      <c r="D19" t="s">
        <v>100</v>
      </c>
      <c r="E19" t="s">
        <v>218</v>
      </c>
      <c r="G19"/>
      <c r="H19" s="77">
        <v>0.36</v>
      </c>
      <c r="I19" t="s">
        <v>102</v>
      </c>
      <c r="J19" s="78">
        <v>0</v>
      </c>
      <c r="K19" s="78">
        <v>4.8000000000000001E-2</v>
      </c>
      <c r="L19" s="77">
        <v>1893710.34</v>
      </c>
      <c r="M19" s="77">
        <v>98.33</v>
      </c>
      <c r="N19" s="77">
        <v>0</v>
      </c>
      <c r="O19" s="77">
        <v>1862.0853773220001</v>
      </c>
      <c r="P19" s="78">
        <v>1E-4</v>
      </c>
      <c r="Q19" s="78">
        <v>0.33889999999999998</v>
      </c>
      <c r="R19" s="78">
        <v>1.11E-2</v>
      </c>
    </row>
    <row r="20" spans="2:18">
      <c r="B20" t="s">
        <v>221</v>
      </c>
      <c r="C20" t="s">
        <v>222</v>
      </c>
      <c r="D20" t="s">
        <v>100</v>
      </c>
      <c r="E20" t="s">
        <v>218</v>
      </c>
      <c r="G20"/>
      <c r="H20" s="77">
        <v>0.44</v>
      </c>
      <c r="I20" t="s">
        <v>102</v>
      </c>
      <c r="J20" s="78">
        <v>0</v>
      </c>
      <c r="K20" s="78">
        <v>4.82E-2</v>
      </c>
      <c r="L20" s="77">
        <v>1824848.14</v>
      </c>
      <c r="M20" s="77">
        <v>97.97</v>
      </c>
      <c r="N20" s="77">
        <v>0</v>
      </c>
      <c r="O20" s="77">
        <v>1787.803722758</v>
      </c>
      <c r="P20" s="78">
        <v>1E-4</v>
      </c>
      <c r="Q20" s="78">
        <v>0.32540000000000002</v>
      </c>
      <c r="R20" s="78">
        <v>1.0699999999999999E-2</v>
      </c>
    </row>
    <row r="21" spans="2:18">
      <c r="B21" t="s">
        <v>223</v>
      </c>
      <c r="C21" t="s">
        <v>224</v>
      </c>
      <c r="D21" t="s">
        <v>100</v>
      </c>
      <c r="E21" t="s">
        <v>218</v>
      </c>
      <c r="G21"/>
      <c r="H21" s="77">
        <v>0.61</v>
      </c>
      <c r="I21" t="s">
        <v>102</v>
      </c>
      <c r="J21" s="78">
        <v>0</v>
      </c>
      <c r="K21" s="78">
        <v>4.7699999999999999E-2</v>
      </c>
      <c r="L21" s="77">
        <v>1136226.2</v>
      </c>
      <c r="M21" s="77">
        <v>97.2</v>
      </c>
      <c r="N21" s="77">
        <v>0</v>
      </c>
      <c r="O21" s="77">
        <v>1104.4118664</v>
      </c>
      <c r="P21" s="78">
        <v>1E-4</v>
      </c>
      <c r="Q21" s="78">
        <v>0.20100000000000001</v>
      </c>
      <c r="R21" s="78">
        <v>6.6E-3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202</v>
      </c>
      <c r="C23" t="s">
        <v>202</v>
      </c>
      <c r="D23" s="16"/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202</v>
      </c>
      <c r="C25" t="s">
        <v>202</v>
      </c>
      <c r="D25" s="16"/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227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202</v>
      </c>
      <c r="C27" t="s">
        <v>202</v>
      </c>
      <c r="D27" s="16"/>
      <c r="E27" t="s">
        <v>202</v>
      </c>
      <c r="H27" s="77">
        <v>0</v>
      </c>
      <c r="I27" t="s">
        <v>202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209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s="79" t="s">
        <v>228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202</v>
      </c>
      <c r="C30" t="s">
        <v>202</v>
      </c>
      <c r="D30" s="16"/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229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202</v>
      </c>
      <c r="C32" t="s">
        <v>202</v>
      </c>
      <c r="D32" s="16"/>
      <c r="E32" t="s">
        <v>202</v>
      </c>
      <c r="H32" s="77">
        <v>0</v>
      </c>
      <c r="I32" t="s">
        <v>202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4">
      <c r="B33" t="s">
        <v>230</v>
      </c>
      <c r="C33" s="16"/>
      <c r="D33" s="16"/>
    </row>
    <row r="34" spans="2:4">
      <c r="B34" t="s">
        <v>231</v>
      </c>
      <c r="C34" s="16"/>
      <c r="D34" s="16"/>
    </row>
    <row r="35" spans="2:4">
      <c r="B35" t="s">
        <v>232</v>
      </c>
      <c r="C35" s="16"/>
      <c r="D35" s="16"/>
    </row>
    <row r="36" spans="2:4">
      <c r="B36" t="s">
        <v>233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330</v>
      </c>
    </row>
    <row r="3" spans="2:23" s="1" customFormat="1">
      <c r="B3" s="2" t="s">
        <v>2</v>
      </c>
      <c r="C3" s="83" t="s">
        <v>331</v>
      </c>
    </row>
    <row r="4" spans="2:23" s="1" customFormat="1">
      <c r="B4" s="2" t="s">
        <v>3</v>
      </c>
      <c r="C4" s="84">
        <v>13563</v>
      </c>
    </row>
    <row r="5" spans="2:23">
      <c r="B5" s="2"/>
    </row>
    <row r="7" spans="2:23" ht="26.25" customHeight="1">
      <c r="B7" s="107" t="s">
        <v>178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211</v>
      </c>
      <c r="D26" s="16"/>
    </row>
    <row r="27" spans="2:23">
      <c r="B27" t="s">
        <v>230</v>
      </c>
      <c r="D27" s="16"/>
    </row>
    <row r="28" spans="2:23">
      <c r="B28" t="s">
        <v>231</v>
      </c>
      <c r="D28" s="16"/>
    </row>
    <row r="29" spans="2:23">
      <c r="B29" t="s">
        <v>232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330</v>
      </c>
    </row>
    <row r="3" spans="2:68" s="1" customFormat="1">
      <c r="B3" s="2" t="s">
        <v>2</v>
      </c>
      <c r="C3" s="83" t="s">
        <v>331</v>
      </c>
    </row>
    <row r="4" spans="2:68" s="1" customFormat="1">
      <c r="B4" s="2" t="s">
        <v>3</v>
      </c>
      <c r="C4" s="84">
        <v>13563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209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7">
        <v>0</v>
      </c>
      <c r="L21" t="s">
        <v>202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211</v>
      </c>
      <c r="C24" s="16"/>
      <c r="D24" s="16"/>
      <c r="E24" s="16"/>
      <c r="F24" s="16"/>
      <c r="G24" s="16"/>
    </row>
    <row r="25" spans="2:21">
      <c r="B25" t="s">
        <v>230</v>
      </c>
      <c r="C25" s="16"/>
      <c r="D25" s="16"/>
      <c r="E25" s="16"/>
      <c r="F25" s="16"/>
      <c r="G25" s="16"/>
    </row>
    <row r="26" spans="2:21">
      <c r="B26" t="s">
        <v>231</v>
      </c>
      <c r="C26" s="16"/>
      <c r="D26" s="16"/>
      <c r="E26" s="16"/>
      <c r="F26" s="16"/>
      <c r="G26" s="16"/>
    </row>
    <row r="27" spans="2:21">
      <c r="B27" t="s">
        <v>232</v>
      </c>
      <c r="C27" s="16"/>
      <c r="D27" s="16"/>
      <c r="E27" s="16"/>
      <c r="F27" s="16"/>
      <c r="G27" s="16"/>
    </row>
    <row r="28" spans="2:21">
      <c r="B28" t="s">
        <v>233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330</v>
      </c>
    </row>
    <row r="3" spans="2:66" s="1" customFormat="1">
      <c r="B3" s="2" t="s">
        <v>2</v>
      </c>
      <c r="C3" s="83" t="s">
        <v>331</v>
      </c>
    </row>
    <row r="4" spans="2:66" s="1" customFormat="1">
      <c r="B4" s="2" t="s">
        <v>3</v>
      </c>
      <c r="C4" s="84">
        <v>13563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197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234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235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7">
        <v>0</v>
      </c>
      <c r="L20" t="s">
        <v>202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209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236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237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7">
        <v>0</v>
      </c>
      <c r="L25" t="s">
        <v>202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211</v>
      </c>
      <c r="C26" s="16"/>
      <c r="D26" s="16"/>
      <c r="E26" s="16"/>
      <c r="F26" s="16"/>
    </row>
    <row r="27" spans="2:21">
      <c r="B27" t="s">
        <v>230</v>
      </c>
      <c r="C27" s="16"/>
      <c r="D27" s="16"/>
      <c r="E27" s="16"/>
      <c r="F27" s="16"/>
    </row>
    <row r="28" spans="2:21">
      <c r="B28" t="s">
        <v>231</v>
      </c>
      <c r="C28" s="16"/>
      <c r="D28" s="16"/>
      <c r="E28" s="16"/>
      <c r="F28" s="16"/>
    </row>
    <row r="29" spans="2:21">
      <c r="B29" t="s">
        <v>232</v>
      </c>
      <c r="C29" s="16"/>
      <c r="D29" s="16"/>
      <c r="E29" s="16"/>
      <c r="F29" s="16"/>
    </row>
    <row r="30" spans="2:21">
      <c r="B30" t="s">
        <v>233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330</v>
      </c>
    </row>
    <row r="3" spans="2:62" s="1" customFormat="1">
      <c r="B3" s="2" t="s">
        <v>2</v>
      </c>
      <c r="C3" s="83" t="s">
        <v>331</v>
      </c>
    </row>
    <row r="4" spans="2:62" s="1" customFormat="1">
      <c r="B4" s="2" t="s">
        <v>3</v>
      </c>
      <c r="C4" s="84">
        <v>13563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197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202</v>
      </c>
      <c r="C14" t="s">
        <v>202</v>
      </c>
      <c r="E14" s="16"/>
      <c r="F14" s="16"/>
      <c r="G14" t="s">
        <v>202</v>
      </c>
      <c r="H14" t="s">
        <v>202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202</v>
      </c>
      <c r="C16" t="s">
        <v>202</v>
      </c>
      <c r="E16" s="16"/>
      <c r="F16" s="16"/>
      <c r="G16" t="s">
        <v>202</v>
      </c>
      <c r="H16" t="s">
        <v>202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s="16"/>
      <c r="F18" s="16"/>
      <c r="G18" t="s">
        <v>202</v>
      </c>
      <c r="H18" t="s">
        <v>202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s="16"/>
      <c r="F20" s="16"/>
      <c r="G20" t="s">
        <v>202</v>
      </c>
      <c r="H20" t="s">
        <v>202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E23" s="16"/>
      <c r="F23" s="16"/>
      <c r="G23" t="s">
        <v>202</v>
      </c>
      <c r="H23" t="s">
        <v>202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E25" s="16"/>
      <c r="F25" s="16"/>
      <c r="G25" t="s">
        <v>202</v>
      </c>
      <c r="H25" t="s">
        <v>202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211</v>
      </c>
      <c r="E26" s="16"/>
      <c r="F26" s="16"/>
      <c r="G26" s="16"/>
    </row>
    <row r="27" spans="2:15">
      <c r="B27" t="s">
        <v>230</v>
      </c>
      <c r="E27" s="16"/>
      <c r="F27" s="16"/>
      <c r="G27" s="16"/>
    </row>
    <row r="28" spans="2:15">
      <c r="B28" t="s">
        <v>231</v>
      </c>
      <c r="E28" s="16"/>
      <c r="F28" s="16"/>
      <c r="G28" s="16"/>
    </row>
    <row r="29" spans="2:15">
      <c r="B29" t="s">
        <v>232</v>
      </c>
      <c r="E29" s="16"/>
      <c r="F29" s="16"/>
      <c r="G29" s="16"/>
    </row>
    <row r="30" spans="2:15">
      <c r="B30" t="s">
        <v>233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2" workbookViewId="0">
      <selection activeCell="E28" sqref="E28:E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330</v>
      </c>
    </row>
    <row r="3" spans="2:63" s="1" customFormat="1">
      <c r="B3" s="2" t="s">
        <v>2</v>
      </c>
      <c r="C3" s="83" t="s">
        <v>331</v>
      </c>
    </row>
    <row r="4" spans="2:63" s="1" customFormat="1">
      <c r="B4" s="2" t="s">
        <v>3</v>
      </c>
      <c r="C4" s="84">
        <v>13563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1750031.81</v>
      </c>
      <c r="I11" s="7"/>
      <c r="J11" s="75">
        <v>0</v>
      </c>
      <c r="K11" s="75">
        <v>125773.5516900994</v>
      </c>
      <c r="L11" s="7"/>
      <c r="M11" s="76">
        <v>1</v>
      </c>
      <c r="N11" s="76">
        <v>0.75119999999999998</v>
      </c>
      <c r="O11" s="35"/>
      <c r="BH11" s="16"/>
      <c r="BI11" s="19"/>
      <c r="BK11" s="16"/>
    </row>
    <row r="12" spans="2:63">
      <c r="B12" s="79" t="s">
        <v>197</v>
      </c>
      <c r="D12" s="16"/>
      <c r="E12" s="16"/>
      <c r="F12" s="16"/>
      <c r="G12" s="16"/>
      <c r="H12" s="81">
        <v>78910.7</v>
      </c>
      <c r="J12" s="81">
        <v>0</v>
      </c>
      <c r="K12" s="81">
        <v>14355.722243</v>
      </c>
      <c r="M12" s="80">
        <v>0.11409999999999999</v>
      </c>
      <c r="N12" s="80">
        <v>8.5699999999999998E-2</v>
      </c>
    </row>
    <row r="13" spans="2:63">
      <c r="B13" s="79" t="s">
        <v>243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244</v>
      </c>
      <c r="D15" s="16"/>
      <c r="E15" s="16"/>
      <c r="F15" s="16"/>
      <c r="G15" s="16"/>
      <c r="H15" s="81">
        <v>78910.7</v>
      </c>
      <c r="J15" s="81">
        <v>0</v>
      </c>
      <c r="K15" s="81">
        <v>14355.722243</v>
      </c>
      <c r="M15" s="80">
        <v>0.11409999999999999</v>
      </c>
      <c r="N15" s="80">
        <v>8.5699999999999998E-2</v>
      </c>
    </row>
    <row r="16" spans="2:63">
      <c r="B16" t="s">
        <v>245</v>
      </c>
      <c r="C16" t="s">
        <v>246</v>
      </c>
      <c r="D16" t="s">
        <v>100</v>
      </c>
      <c r="E16" t="s">
        <v>247</v>
      </c>
      <c r="F16" t="s">
        <v>248</v>
      </c>
      <c r="G16" t="s">
        <v>102</v>
      </c>
      <c r="H16" s="77">
        <v>15548.91</v>
      </c>
      <c r="I16" s="77">
        <v>19180</v>
      </c>
      <c r="J16" s="77">
        <v>0</v>
      </c>
      <c r="K16" s="77">
        <v>2982.2809379999999</v>
      </c>
      <c r="L16" s="78">
        <v>1E-3</v>
      </c>
      <c r="M16" s="78">
        <v>2.3699999999999999E-2</v>
      </c>
      <c r="N16" s="78">
        <v>1.78E-2</v>
      </c>
    </row>
    <row r="17" spans="2:14">
      <c r="B17" t="s">
        <v>249</v>
      </c>
      <c r="C17" t="s">
        <v>250</v>
      </c>
      <c r="D17" t="s">
        <v>100</v>
      </c>
      <c r="E17" t="s">
        <v>251</v>
      </c>
      <c r="F17" t="s">
        <v>248</v>
      </c>
      <c r="G17" t="s">
        <v>102</v>
      </c>
      <c r="H17" s="77">
        <v>63361.79</v>
      </c>
      <c r="I17" s="77">
        <v>17950</v>
      </c>
      <c r="J17" s="77">
        <v>0</v>
      </c>
      <c r="K17" s="77">
        <v>11373.441305</v>
      </c>
      <c r="L17" s="78">
        <v>4.0000000000000001E-3</v>
      </c>
      <c r="M17" s="78">
        <v>9.0399999999999994E-2</v>
      </c>
      <c r="N17" s="78">
        <v>6.7900000000000002E-2</v>
      </c>
    </row>
    <row r="18" spans="2:14">
      <c r="B18" s="79" t="s">
        <v>252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202</v>
      </c>
      <c r="C19" t="s">
        <v>202</v>
      </c>
      <c r="D19" s="16"/>
      <c r="E19" s="16"/>
      <c r="F19" t="s">
        <v>202</v>
      </c>
      <c r="G19" t="s">
        <v>202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253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202</v>
      </c>
      <c r="C21" t="s">
        <v>202</v>
      </c>
      <c r="D21" s="16"/>
      <c r="E21" s="16"/>
      <c r="F21" t="s">
        <v>202</v>
      </c>
      <c r="G21" t="s">
        <v>202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238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254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209</v>
      </c>
      <c r="D26" s="16"/>
      <c r="E26" s="16"/>
      <c r="F26" s="16"/>
      <c r="G26" s="16"/>
      <c r="H26" s="81">
        <v>1671121.11</v>
      </c>
      <c r="J26" s="81">
        <v>0</v>
      </c>
      <c r="K26" s="81">
        <v>111417.8294470994</v>
      </c>
      <c r="M26" s="80">
        <v>0.88590000000000002</v>
      </c>
      <c r="N26" s="80">
        <v>0.66549999999999998</v>
      </c>
    </row>
    <row r="27" spans="2:14">
      <c r="B27" s="79" t="s">
        <v>255</v>
      </c>
      <c r="D27" s="16"/>
      <c r="E27" s="16"/>
      <c r="F27" s="16"/>
      <c r="G27" s="16"/>
      <c r="H27" s="81">
        <v>1671121.11</v>
      </c>
      <c r="J27" s="81">
        <v>0</v>
      </c>
      <c r="K27" s="81">
        <v>111417.8294470994</v>
      </c>
      <c r="M27" s="80">
        <v>0.88590000000000002</v>
      </c>
      <c r="N27" s="80">
        <v>0.66549999999999998</v>
      </c>
    </row>
    <row r="28" spans="2:14">
      <c r="B28" t="s">
        <v>256</v>
      </c>
      <c r="C28" t="s">
        <v>257</v>
      </c>
      <c r="D28" t="s">
        <v>123</v>
      </c>
      <c r="E28"/>
      <c r="F28" t="s">
        <v>248</v>
      </c>
      <c r="G28" t="s">
        <v>106</v>
      </c>
      <c r="H28" s="77">
        <v>30727.279999999999</v>
      </c>
      <c r="I28" s="77">
        <v>8318.5</v>
      </c>
      <c r="J28" s="77">
        <v>0</v>
      </c>
      <c r="K28" s="77">
        <v>9838.2317803932001</v>
      </c>
      <c r="L28" s="78">
        <v>8.0000000000000004E-4</v>
      </c>
      <c r="M28" s="78">
        <v>7.8200000000000006E-2</v>
      </c>
      <c r="N28" s="78">
        <v>5.8799999999999998E-2</v>
      </c>
    </row>
    <row r="29" spans="2:14">
      <c r="B29" t="s">
        <v>258</v>
      </c>
      <c r="C29" t="s">
        <v>259</v>
      </c>
      <c r="D29" t="s">
        <v>123</v>
      </c>
      <c r="E29"/>
      <c r="F29" t="s">
        <v>248</v>
      </c>
      <c r="G29" t="s">
        <v>106</v>
      </c>
      <c r="H29" s="77">
        <v>1517244.71</v>
      </c>
      <c r="I29" s="77">
        <v>696.05000000000007</v>
      </c>
      <c r="J29" s="77">
        <v>0</v>
      </c>
      <c r="K29" s="77">
        <v>40648.449163422803</v>
      </c>
      <c r="L29" s="78">
        <v>4.1000000000000003E-3</v>
      </c>
      <c r="M29" s="78">
        <v>0.32319999999999999</v>
      </c>
      <c r="N29" s="78">
        <v>0.24279999999999999</v>
      </c>
    </row>
    <row r="30" spans="2:14">
      <c r="B30" t="s">
        <v>260</v>
      </c>
      <c r="C30" t="s">
        <v>261</v>
      </c>
      <c r="D30" t="s">
        <v>262</v>
      </c>
      <c r="E30"/>
      <c r="F30" t="s">
        <v>248</v>
      </c>
      <c r="G30" t="s">
        <v>106</v>
      </c>
      <c r="H30" s="77">
        <v>8089.72</v>
      </c>
      <c r="I30" s="77">
        <v>8413</v>
      </c>
      <c r="J30" s="77">
        <v>0</v>
      </c>
      <c r="K30" s="77">
        <v>2619.5837647163999</v>
      </c>
      <c r="L30" s="78">
        <v>1E-4</v>
      </c>
      <c r="M30" s="78">
        <v>2.0799999999999999E-2</v>
      </c>
      <c r="N30" s="78">
        <v>1.5599999999999999E-2</v>
      </c>
    </row>
    <row r="31" spans="2:14">
      <c r="B31" t="s">
        <v>263</v>
      </c>
      <c r="C31" t="s">
        <v>264</v>
      </c>
      <c r="D31" t="s">
        <v>262</v>
      </c>
      <c r="E31"/>
      <c r="F31" t="s">
        <v>248</v>
      </c>
      <c r="G31" t="s">
        <v>106</v>
      </c>
      <c r="H31" s="77">
        <v>12743.64</v>
      </c>
      <c r="I31" s="77">
        <v>83376</v>
      </c>
      <c r="J31" s="77">
        <v>0</v>
      </c>
      <c r="K31" s="77">
        <v>40896.153415353598</v>
      </c>
      <c r="L31" s="78">
        <v>8.0000000000000004E-4</v>
      </c>
      <c r="M31" s="78">
        <v>0.32519999999999999</v>
      </c>
      <c r="N31" s="78">
        <v>0.24429999999999999</v>
      </c>
    </row>
    <row r="32" spans="2:14">
      <c r="B32" t="s">
        <v>265</v>
      </c>
      <c r="C32" t="s">
        <v>266</v>
      </c>
      <c r="D32" t="s">
        <v>262</v>
      </c>
      <c r="E32"/>
      <c r="F32" t="s">
        <v>248</v>
      </c>
      <c r="G32" t="s">
        <v>106</v>
      </c>
      <c r="H32" s="77">
        <v>102315.76</v>
      </c>
      <c r="I32" s="77">
        <v>4422.25</v>
      </c>
      <c r="J32" s="77">
        <v>0</v>
      </c>
      <c r="K32" s="77">
        <v>17415.4113232134</v>
      </c>
      <c r="L32" s="78">
        <v>2E-3</v>
      </c>
      <c r="M32" s="78">
        <v>0.13850000000000001</v>
      </c>
      <c r="N32" s="78">
        <v>0.104</v>
      </c>
    </row>
    <row r="33" spans="2:14">
      <c r="B33" s="79" t="s">
        <v>267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202</v>
      </c>
      <c r="C36" t="s">
        <v>202</v>
      </c>
      <c r="D36" s="16"/>
      <c r="E36" s="16"/>
      <c r="F36" t="s">
        <v>202</v>
      </c>
      <c r="G36" t="s">
        <v>202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254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202</v>
      </c>
      <c r="C38" t="s">
        <v>202</v>
      </c>
      <c r="D38" s="16"/>
      <c r="E38" s="16"/>
      <c r="F38" t="s">
        <v>202</v>
      </c>
      <c r="G38" t="s">
        <v>202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211</v>
      </c>
      <c r="D39" s="16"/>
      <c r="E39" s="16"/>
      <c r="F39" s="16"/>
      <c r="G39" s="16"/>
    </row>
    <row r="40" spans="2:14">
      <c r="B40" t="s">
        <v>230</v>
      </c>
      <c r="D40" s="16"/>
      <c r="E40" s="16"/>
      <c r="F40" s="16"/>
      <c r="G40" s="16"/>
    </row>
    <row r="41" spans="2:14">
      <c r="B41" t="s">
        <v>231</v>
      </c>
      <c r="D41" s="16"/>
      <c r="E41" s="16"/>
      <c r="F41" s="16"/>
      <c r="G41" s="16"/>
    </row>
    <row r="42" spans="2:14">
      <c r="B42" t="s">
        <v>232</v>
      </c>
      <c r="D42" s="16"/>
      <c r="E42" s="16"/>
      <c r="F42" s="16"/>
      <c r="G42" s="16"/>
    </row>
    <row r="43" spans="2:14">
      <c r="B43" t="s">
        <v>233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330</v>
      </c>
    </row>
    <row r="3" spans="2:65" s="1" customFormat="1">
      <c r="B3" s="2" t="s">
        <v>2</v>
      </c>
      <c r="C3" s="83" t="s">
        <v>331</v>
      </c>
    </row>
    <row r="4" spans="2:65" s="1" customFormat="1">
      <c r="B4" s="2" t="s">
        <v>3</v>
      </c>
      <c r="C4" s="84">
        <v>13563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I16" t="s">
        <v>202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I18" t="s">
        <v>202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I20" t="s">
        <v>202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I23" t="s">
        <v>202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I25" t="s">
        <v>202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I27" t="s">
        <v>202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I29" t="s">
        <v>202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211</v>
      </c>
      <c r="C30" s="16"/>
      <c r="D30" s="16"/>
      <c r="E30" s="16"/>
    </row>
    <row r="31" spans="2:15">
      <c r="B31" t="s">
        <v>230</v>
      </c>
      <c r="C31" s="16"/>
      <c r="D31" s="16"/>
      <c r="E31" s="16"/>
    </row>
    <row r="32" spans="2:15">
      <c r="B32" t="s">
        <v>231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330</v>
      </c>
    </row>
    <row r="3" spans="2:60" s="1" customFormat="1">
      <c r="B3" s="2" t="s">
        <v>2</v>
      </c>
      <c r="C3" s="83" t="s">
        <v>331</v>
      </c>
    </row>
    <row r="4" spans="2:60" s="1" customFormat="1">
      <c r="B4" s="2" t="s">
        <v>3</v>
      </c>
      <c r="C4" s="84">
        <v>13563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270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209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211</v>
      </c>
      <c r="D18" s="16"/>
      <c r="E18" s="16"/>
    </row>
    <row r="19" spans="2:12">
      <c r="B19" t="s">
        <v>230</v>
      </c>
      <c r="D19" s="16"/>
      <c r="E19" s="16"/>
    </row>
    <row r="20" spans="2:12">
      <c r="B20" t="s">
        <v>231</v>
      </c>
      <c r="D20" s="16"/>
      <c r="E20" s="16"/>
    </row>
    <row r="21" spans="2:12">
      <c r="B21" t="s">
        <v>232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2023-11-28T11:49:34Z</dcterms:modified>
</cp:coreProperties>
</file>