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7-9.2023\רשימות נכסים- 30.9.23\רשימות נכסים- שידור שני- 30.9.23\"/>
    </mc:Choice>
  </mc:AlternateContent>
  <xr:revisionPtr revIDLastSave="0" documentId="13_ncr:1_{168032B4-7E3A-4D8A-B700-53FE4E813153}" xr6:coauthVersionLast="47" xr6:coauthVersionMax="47" xr10:uidLastSave="{00000000-0000-0000-0000-000000000000}"/>
  <bookViews>
    <workbookView xWindow="-120" yWindow="-120" windowWidth="29040" windowHeight="15840" tabRatio="708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21" hidden="1">הלוואות!$B$8:$BH$432</definedName>
    <definedName name="_xlnm._FilterDatabase" localSheetId="26" hidden="1">'יתרת התחייבות להשקעה'!$A$70:$BI$320</definedName>
    <definedName name="_xlnm._FilterDatabase" localSheetId="19" hidden="1">'לא סחיר - חוזים עתידיים'!$A$8:$AW$8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T150" i="5"/>
  <c r="T151" i="5"/>
  <c r="T152" i="5"/>
  <c r="T153" i="5"/>
  <c r="T154" i="5"/>
  <c r="T155" i="5"/>
  <c r="T156" i="5"/>
  <c r="T157" i="5"/>
  <c r="T158" i="5"/>
  <c r="T159" i="5"/>
  <c r="T160" i="5"/>
  <c r="T161" i="5"/>
  <c r="T162" i="5"/>
  <c r="T163" i="5"/>
  <c r="T164" i="5"/>
  <c r="T165" i="5"/>
  <c r="T166" i="5"/>
  <c r="T167" i="5"/>
  <c r="T168" i="5"/>
  <c r="T169" i="5"/>
  <c r="T170" i="5"/>
  <c r="T171" i="5"/>
  <c r="T172" i="5"/>
  <c r="T173" i="5"/>
  <c r="T174" i="5"/>
  <c r="T175" i="5"/>
  <c r="T176" i="5"/>
  <c r="T177" i="5"/>
  <c r="T178" i="5"/>
  <c r="T179" i="5"/>
  <c r="T180" i="5"/>
  <c r="T181" i="5"/>
  <c r="T182" i="5"/>
  <c r="T183" i="5"/>
  <c r="T184" i="5"/>
  <c r="T185" i="5"/>
  <c r="T186" i="5"/>
  <c r="T187" i="5"/>
  <c r="T188" i="5"/>
  <c r="T189" i="5"/>
  <c r="T190" i="5"/>
  <c r="T191" i="5"/>
  <c r="T192" i="5"/>
  <c r="T193" i="5"/>
  <c r="T194" i="5"/>
  <c r="T195" i="5"/>
  <c r="T196" i="5"/>
  <c r="T197" i="5"/>
  <c r="T198" i="5"/>
  <c r="T199" i="5"/>
  <c r="T200" i="5"/>
  <c r="T201" i="5"/>
  <c r="T202" i="5"/>
  <c r="T203" i="5"/>
  <c r="T204" i="5"/>
  <c r="T205" i="5"/>
  <c r="T206" i="5"/>
  <c r="T207" i="5"/>
  <c r="T208" i="5"/>
  <c r="T209" i="5"/>
  <c r="T210" i="5"/>
  <c r="T211" i="5"/>
  <c r="T212" i="5"/>
  <c r="T213" i="5"/>
  <c r="T214" i="5"/>
  <c r="T215" i="5"/>
  <c r="T216" i="5"/>
  <c r="T217" i="5"/>
  <c r="T218" i="5"/>
  <c r="T219" i="5"/>
  <c r="T220" i="5"/>
  <c r="T221" i="5"/>
  <c r="T222" i="5"/>
  <c r="T223" i="5"/>
  <c r="T224" i="5"/>
  <c r="T225" i="5"/>
  <c r="T226" i="5"/>
  <c r="T227" i="5"/>
  <c r="T228" i="5"/>
  <c r="T229" i="5"/>
  <c r="T230" i="5"/>
  <c r="T231" i="5"/>
  <c r="T232" i="5"/>
  <c r="T233" i="5"/>
  <c r="T234" i="5"/>
  <c r="T235" i="5"/>
  <c r="T236" i="5"/>
  <c r="T237" i="5"/>
  <c r="T238" i="5"/>
  <c r="T239" i="5"/>
  <c r="T240" i="5"/>
  <c r="T241" i="5"/>
  <c r="T242" i="5"/>
  <c r="T243" i="5"/>
  <c r="T244" i="5"/>
  <c r="T245" i="5"/>
  <c r="T246" i="5"/>
  <c r="T247" i="5"/>
  <c r="T248" i="5"/>
  <c r="T249" i="5"/>
  <c r="T250" i="5"/>
  <c r="T251" i="5"/>
  <c r="T252" i="5"/>
  <c r="T253" i="5"/>
  <c r="T254" i="5"/>
  <c r="T255" i="5"/>
  <c r="T256" i="5"/>
  <c r="T257" i="5"/>
  <c r="T258" i="5"/>
  <c r="T259" i="5"/>
  <c r="T260" i="5"/>
  <c r="T261" i="5"/>
  <c r="T262" i="5"/>
  <c r="T263" i="5"/>
  <c r="T264" i="5"/>
  <c r="T265" i="5"/>
  <c r="T266" i="5"/>
  <c r="T267" i="5"/>
  <c r="T268" i="5"/>
  <c r="T269" i="5"/>
  <c r="T270" i="5"/>
  <c r="T271" i="5"/>
  <c r="T272" i="5"/>
  <c r="T273" i="5"/>
  <c r="T274" i="5"/>
  <c r="T275" i="5"/>
  <c r="T276" i="5"/>
  <c r="T277" i="5"/>
  <c r="T278" i="5"/>
  <c r="T279" i="5"/>
  <c r="T280" i="5"/>
  <c r="T281" i="5"/>
  <c r="T282" i="5"/>
  <c r="T283" i="5"/>
  <c r="T284" i="5"/>
  <c r="T285" i="5"/>
  <c r="T286" i="5"/>
  <c r="T287" i="5"/>
  <c r="T288" i="5"/>
  <c r="T289" i="5"/>
  <c r="T290" i="5"/>
  <c r="T291" i="5"/>
  <c r="T292" i="5"/>
  <c r="T293" i="5"/>
  <c r="T294" i="5"/>
  <c r="T295" i="5"/>
  <c r="T296" i="5"/>
  <c r="T297" i="5"/>
  <c r="T298" i="5"/>
  <c r="T299" i="5"/>
  <c r="T300" i="5"/>
  <c r="T301" i="5"/>
  <c r="T302" i="5"/>
  <c r="T303" i="5"/>
  <c r="T304" i="5"/>
  <c r="T305" i="5"/>
  <c r="T306" i="5"/>
  <c r="T307" i="5"/>
  <c r="T308" i="5"/>
  <c r="T309" i="5"/>
  <c r="T310" i="5"/>
  <c r="T311" i="5"/>
  <c r="T312" i="5"/>
  <c r="T313" i="5"/>
  <c r="T314" i="5"/>
  <c r="T315" i="5"/>
  <c r="T316" i="5"/>
  <c r="T317" i="5"/>
  <c r="T318" i="5"/>
  <c r="T319" i="5"/>
  <c r="T320" i="5"/>
  <c r="T321" i="5"/>
  <c r="T322" i="5"/>
  <c r="T323" i="5"/>
  <c r="T324" i="5"/>
  <c r="T325" i="5"/>
  <c r="T326" i="5"/>
  <c r="T327" i="5"/>
  <c r="T328" i="5"/>
  <c r="T329" i="5"/>
  <c r="T330" i="5"/>
  <c r="T331" i="5"/>
  <c r="T332" i="5"/>
  <c r="T333" i="5"/>
  <c r="T334" i="5"/>
  <c r="T335" i="5"/>
  <c r="T336" i="5"/>
  <c r="T337" i="5"/>
  <c r="T338" i="5"/>
  <c r="T339" i="5"/>
  <c r="T340" i="5"/>
  <c r="T341" i="5"/>
  <c r="T342" i="5"/>
  <c r="T343" i="5"/>
  <c r="T344" i="5"/>
  <c r="T345" i="5"/>
  <c r="T346" i="5"/>
  <c r="T347" i="5"/>
  <c r="T348" i="5"/>
  <c r="T349" i="5"/>
  <c r="T350" i="5"/>
  <c r="T351" i="5"/>
  <c r="T352" i="5"/>
  <c r="T353" i="5"/>
  <c r="T354" i="5"/>
  <c r="T355" i="5"/>
  <c r="T356" i="5"/>
  <c r="T357" i="5"/>
  <c r="T358" i="5"/>
  <c r="T359" i="5"/>
  <c r="T11" i="5"/>
  <c r="R13" i="5"/>
  <c r="Q13" i="5"/>
  <c r="R12" i="5"/>
  <c r="Q12" i="5"/>
  <c r="R11" i="5"/>
  <c r="Q11" i="5"/>
  <c r="R168" i="5"/>
  <c r="Q168" i="5"/>
  <c r="O168" i="5"/>
  <c r="O13" i="5"/>
  <c r="N23" i="15"/>
  <c r="P23" i="15"/>
  <c r="N13" i="15"/>
  <c r="N12" i="15" s="1"/>
  <c r="N11" i="15" s="1"/>
  <c r="P13" i="15"/>
  <c r="O12" i="5" l="1"/>
  <c r="O11" i="5" s="1"/>
  <c r="P12" i="15"/>
  <c r="P11" i="15" s="1"/>
  <c r="C26" i="1" s="1"/>
  <c r="R40" i="15"/>
  <c r="R21" i="15"/>
  <c r="R31" i="15"/>
  <c r="R25" i="15"/>
  <c r="R20" i="15"/>
  <c r="R11" i="15"/>
  <c r="R37" i="15"/>
  <c r="R12" i="15"/>
  <c r="R34" i="15"/>
  <c r="R23" i="15"/>
  <c r="R17" i="15"/>
  <c r="R27" i="15"/>
  <c r="R22" i="15"/>
  <c r="R26" i="15" l="1"/>
  <c r="R19" i="15"/>
  <c r="R16" i="15"/>
  <c r="R32" i="15"/>
  <c r="R28" i="15"/>
  <c r="R29" i="15"/>
  <c r="R18" i="15"/>
  <c r="R33" i="15"/>
  <c r="R38" i="15"/>
  <c r="R35" i="15"/>
  <c r="R36" i="15"/>
  <c r="R24" i="15"/>
  <c r="R15" i="15"/>
  <c r="R14" i="15"/>
  <c r="R41" i="15"/>
  <c r="R42" i="15"/>
  <c r="R30" i="15"/>
  <c r="R13" i="15"/>
  <c r="R39" i="15"/>
  <c r="C69" i="27"/>
  <c r="I792" i="20"/>
  <c r="I13" i="20"/>
  <c r="I1093" i="20"/>
  <c r="I1099" i="20"/>
  <c r="I80" i="20"/>
  <c r="I23" i="20" l="1"/>
  <c r="I12" i="20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11" i="2"/>
  <c r="J19" i="2"/>
  <c r="J50" i="2"/>
  <c r="J49" i="2"/>
  <c r="J48" i="2"/>
  <c r="J45" i="2"/>
  <c r="J40" i="2"/>
  <c r="J39" i="2"/>
  <c r="J37" i="2"/>
  <c r="J36" i="2"/>
  <c r="J31" i="2"/>
  <c r="J30" i="2"/>
  <c r="J29" i="2"/>
  <c r="J27" i="2"/>
  <c r="J22" i="2"/>
  <c r="J21" i="2"/>
  <c r="J20" i="2"/>
  <c r="J16" i="2"/>
  <c r="I12" i="26"/>
  <c r="J15" i="2"/>
  <c r="J14" i="2"/>
  <c r="J64" i="2"/>
  <c r="J63" i="2" s="1"/>
  <c r="I15" i="26"/>
  <c r="J12" i="11"/>
  <c r="J13" i="11"/>
  <c r="J14" i="11"/>
  <c r="J15" i="11"/>
  <c r="J16" i="11"/>
  <c r="J17" i="11"/>
  <c r="J18" i="11"/>
  <c r="J19" i="11"/>
  <c r="J20" i="11"/>
  <c r="J11" i="11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11" i="24"/>
  <c r="E13" i="24"/>
  <c r="E12" i="24"/>
  <c r="E11" i="24" s="1"/>
  <c r="G11" i="24"/>
  <c r="G12" i="24"/>
  <c r="G13" i="24"/>
  <c r="G21" i="24"/>
  <c r="C12" i="27"/>
  <c r="C11" i="27" l="1"/>
  <c r="C43" i="1" s="1"/>
  <c r="I11" i="20"/>
  <c r="J12" i="20"/>
  <c r="J13" i="2"/>
  <c r="J12" i="2" s="1"/>
  <c r="J11" i="2"/>
  <c r="J15" i="20" l="1"/>
  <c r="J18" i="20"/>
  <c r="J21" i="20"/>
  <c r="J24" i="20"/>
  <c r="J27" i="20"/>
  <c r="J30" i="20"/>
  <c r="J33" i="20"/>
  <c r="J36" i="20"/>
  <c r="J39" i="20"/>
  <c r="J42" i="20"/>
  <c r="J45" i="20"/>
  <c r="J48" i="20"/>
  <c r="J51" i="20"/>
  <c r="J54" i="20"/>
  <c r="J57" i="20"/>
  <c r="J60" i="20"/>
  <c r="J63" i="20"/>
  <c r="J66" i="20"/>
  <c r="J69" i="20"/>
  <c r="J72" i="20"/>
  <c r="J75" i="20"/>
  <c r="J78" i="20"/>
  <c r="J81" i="20"/>
  <c r="J84" i="20"/>
  <c r="J87" i="20"/>
  <c r="J90" i="20"/>
  <c r="J93" i="20"/>
  <c r="J96" i="20"/>
  <c r="J99" i="20"/>
  <c r="J102" i="20"/>
  <c r="J105" i="20"/>
  <c r="J108" i="20"/>
  <c r="J111" i="20"/>
  <c r="J114" i="20"/>
  <c r="J117" i="20"/>
  <c r="J120" i="20"/>
  <c r="J123" i="20"/>
  <c r="J126" i="20"/>
  <c r="J129" i="20"/>
  <c r="J132" i="20"/>
  <c r="J135" i="20"/>
  <c r="J138" i="20"/>
  <c r="J141" i="20"/>
  <c r="J144" i="20"/>
  <c r="J147" i="20"/>
  <c r="J150" i="20"/>
  <c r="J153" i="20"/>
  <c r="J156" i="20"/>
  <c r="J159" i="20"/>
  <c r="J162" i="20"/>
  <c r="J165" i="20"/>
  <c r="J168" i="20"/>
  <c r="J171" i="20"/>
  <c r="J174" i="20"/>
  <c r="J177" i="20"/>
  <c r="J180" i="20"/>
  <c r="J183" i="20"/>
  <c r="J186" i="20"/>
  <c r="J189" i="20"/>
  <c r="J192" i="20"/>
  <c r="J195" i="20"/>
  <c r="J198" i="20"/>
  <c r="J201" i="20"/>
  <c r="J204" i="20"/>
  <c r="J207" i="20"/>
  <c r="J210" i="20"/>
  <c r="J213" i="20"/>
  <c r="J216" i="20"/>
  <c r="J219" i="20"/>
  <c r="J222" i="20"/>
  <c r="J225" i="20"/>
  <c r="J228" i="20"/>
  <c r="J231" i="20"/>
  <c r="J234" i="20"/>
  <c r="J237" i="20"/>
  <c r="J240" i="20"/>
  <c r="J243" i="20"/>
  <c r="J246" i="20"/>
  <c r="J249" i="20"/>
  <c r="J252" i="20"/>
  <c r="J255" i="20"/>
  <c r="J258" i="20"/>
  <c r="J261" i="20"/>
  <c r="J264" i="20"/>
  <c r="J20" i="20"/>
  <c r="J31" i="20"/>
  <c r="J38" i="20"/>
  <c r="J49" i="20"/>
  <c r="J56" i="20"/>
  <c r="J67" i="20"/>
  <c r="J74" i="20"/>
  <c r="J85" i="20"/>
  <c r="J92" i="20"/>
  <c r="J103" i="20"/>
  <c r="J110" i="20"/>
  <c r="J121" i="20"/>
  <c r="J128" i="20"/>
  <c r="J139" i="20"/>
  <c r="J146" i="20"/>
  <c r="J157" i="20"/>
  <c r="J164" i="20"/>
  <c r="J175" i="20"/>
  <c r="J182" i="20"/>
  <c r="J193" i="20"/>
  <c r="J200" i="20"/>
  <c r="J211" i="20"/>
  <c r="J218" i="20"/>
  <c r="J229" i="20"/>
  <c r="J236" i="20"/>
  <c r="J247" i="20"/>
  <c r="J254" i="20"/>
  <c r="J265" i="20"/>
  <c r="J268" i="20"/>
  <c r="J271" i="20"/>
  <c r="J274" i="20"/>
  <c r="J277" i="20"/>
  <c r="J280" i="20"/>
  <c r="J283" i="20"/>
  <c r="J286" i="20"/>
  <c r="J289" i="20"/>
  <c r="J292" i="20"/>
  <c r="J295" i="20"/>
  <c r="J298" i="20"/>
  <c r="J301" i="20"/>
  <c r="J304" i="20"/>
  <c r="J307" i="20"/>
  <c r="J310" i="20"/>
  <c r="J313" i="20"/>
  <c r="J316" i="20"/>
  <c r="J319" i="20"/>
  <c r="J322" i="20"/>
  <c r="J325" i="20"/>
  <c r="J328" i="20"/>
  <c r="J331" i="20"/>
  <c r="J334" i="20"/>
  <c r="J337" i="20"/>
  <c r="J340" i="20"/>
  <c r="J343" i="20"/>
  <c r="J346" i="20"/>
  <c r="J349" i="20"/>
  <c r="J352" i="20"/>
  <c r="J355" i="20"/>
  <c r="J358" i="20"/>
  <c r="J361" i="20"/>
  <c r="J364" i="20"/>
  <c r="J367" i="20"/>
  <c r="J370" i="20"/>
  <c r="J373" i="20"/>
  <c r="J376" i="20"/>
  <c r="J379" i="20"/>
  <c r="J382" i="20"/>
  <c r="J385" i="20"/>
  <c r="J388" i="20"/>
  <c r="J391" i="20"/>
  <c r="J394" i="20"/>
  <c r="J397" i="20"/>
  <c r="J400" i="20"/>
  <c r="J403" i="20"/>
  <c r="J406" i="20"/>
  <c r="J409" i="20"/>
  <c r="J412" i="20"/>
  <c r="J415" i="20"/>
  <c r="J418" i="20"/>
  <c r="J421" i="20"/>
  <c r="J424" i="20"/>
  <c r="J427" i="20"/>
  <c r="J430" i="20"/>
  <c r="J16" i="20"/>
  <c r="J28" i="20"/>
  <c r="J32" i="20"/>
  <c r="J40" i="20"/>
  <c r="J47" i="20"/>
  <c r="J55" i="20"/>
  <c r="J59" i="20"/>
  <c r="J82" i="20"/>
  <c r="J86" i="20"/>
  <c r="J94" i="20"/>
  <c r="J101" i="20"/>
  <c r="J109" i="20"/>
  <c r="J113" i="20"/>
  <c r="J136" i="20"/>
  <c r="J140" i="20"/>
  <c r="J148" i="20"/>
  <c r="J155" i="20"/>
  <c r="J163" i="20"/>
  <c r="J167" i="20"/>
  <c r="J190" i="20"/>
  <c r="J194" i="20"/>
  <c r="J202" i="20"/>
  <c r="J209" i="20"/>
  <c r="J217" i="20"/>
  <c r="J221" i="20"/>
  <c r="J244" i="20"/>
  <c r="J248" i="20"/>
  <c r="J256" i="20"/>
  <c r="J263" i="20"/>
  <c r="J267" i="20"/>
  <c r="J278" i="20"/>
  <c r="J285" i="20"/>
  <c r="J296" i="20"/>
  <c r="J303" i="20"/>
  <c r="J314" i="20"/>
  <c r="J321" i="20"/>
  <c r="J332" i="20"/>
  <c r="J339" i="20"/>
  <c r="J350" i="20"/>
  <c r="J357" i="20"/>
  <c r="J368" i="20"/>
  <c r="J375" i="20"/>
  <c r="J386" i="20"/>
  <c r="J393" i="20"/>
  <c r="J404" i="20"/>
  <c r="J411" i="20"/>
  <c r="J422" i="20"/>
  <c r="J429" i="20"/>
  <c r="J11" i="20"/>
  <c r="J25" i="20"/>
  <c r="J44" i="20"/>
  <c r="J52" i="20"/>
  <c r="J71" i="20"/>
  <c r="J79" i="20"/>
  <c r="J98" i="20"/>
  <c r="J106" i="20"/>
  <c r="J125" i="20"/>
  <c r="J133" i="20"/>
  <c r="J152" i="20"/>
  <c r="J160" i="20"/>
  <c r="J179" i="20"/>
  <c r="J187" i="20"/>
  <c r="J206" i="20"/>
  <c r="J214" i="20"/>
  <c r="J233" i="20"/>
  <c r="J241" i="20"/>
  <c r="J260" i="20"/>
  <c r="J275" i="20"/>
  <c r="J282" i="20"/>
  <c r="J293" i="20"/>
  <c r="J300" i="20"/>
  <c r="J311" i="20"/>
  <c r="J318" i="20"/>
  <c r="J329" i="20"/>
  <c r="J336" i="20"/>
  <c r="J347" i="20"/>
  <c r="J354" i="20"/>
  <c r="J365" i="20"/>
  <c r="J372" i="20"/>
  <c r="J383" i="20"/>
  <c r="J390" i="20"/>
  <c r="J401" i="20"/>
  <c r="J408" i="20"/>
  <c r="J19" i="20"/>
  <c r="J37" i="20"/>
  <c r="J46" i="20"/>
  <c r="J64" i="20"/>
  <c r="J68" i="20"/>
  <c r="J151" i="20"/>
  <c r="J173" i="20"/>
  <c r="J199" i="20"/>
  <c r="J208" i="20"/>
  <c r="J226" i="20"/>
  <c r="J230" i="20"/>
  <c r="J273" i="20"/>
  <c r="J290" i="20"/>
  <c r="J294" i="20"/>
  <c r="J315" i="20"/>
  <c r="J327" i="20"/>
  <c r="J344" i="20"/>
  <c r="J348" i="20"/>
  <c r="J369" i="20"/>
  <c r="J381" i="20"/>
  <c r="J398" i="20"/>
  <c r="J402" i="20"/>
  <c r="J426" i="20"/>
  <c r="J794" i="20"/>
  <c r="J797" i="20"/>
  <c r="J800" i="20"/>
  <c r="J803" i="20"/>
  <c r="J806" i="20"/>
  <c r="J809" i="20"/>
  <c r="J812" i="20"/>
  <c r="J815" i="20"/>
  <c r="J818" i="20"/>
  <c r="J821" i="20"/>
  <c r="J824" i="20"/>
  <c r="J827" i="20"/>
  <c r="J830" i="20"/>
  <c r="J833" i="20"/>
  <c r="J836" i="20"/>
  <c r="J839" i="20"/>
  <c r="J842" i="20"/>
  <c r="J845" i="20"/>
  <c r="J848" i="20"/>
  <c r="J851" i="20"/>
  <c r="J854" i="20"/>
  <c r="J857" i="20"/>
  <c r="J860" i="20"/>
  <c r="J863" i="20"/>
  <c r="J866" i="20"/>
  <c r="J869" i="20"/>
  <c r="J872" i="20"/>
  <c r="J875" i="20"/>
  <c r="J878" i="20"/>
  <c r="J881" i="20"/>
  <c r="J884" i="20"/>
  <c r="J887" i="20"/>
  <c r="J890" i="20"/>
  <c r="J893" i="20"/>
  <c r="J896" i="20"/>
  <c r="J899" i="20"/>
  <c r="J902" i="20"/>
  <c r="J905" i="20"/>
  <c r="J908" i="20"/>
  <c r="J911" i="20"/>
  <c r="J914" i="20"/>
  <c r="J917" i="20"/>
  <c r="J920" i="20"/>
  <c r="J923" i="20"/>
  <c r="J926" i="20"/>
  <c r="J929" i="20"/>
  <c r="J932" i="20"/>
  <c r="J935" i="20"/>
  <c r="J938" i="20"/>
  <c r="J941" i="20"/>
  <c r="J944" i="20"/>
  <c r="J947" i="20"/>
  <c r="J950" i="20"/>
  <c r="J953" i="20"/>
  <c r="J956" i="20"/>
  <c r="J959" i="20"/>
  <c r="J962" i="20"/>
  <c r="J965" i="20"/>
  <c r="J968" i="20"/>
  <c r="J971" i="20"/>
  <c r="J974" i="20"/>
  <c r="J17" i="20"/>
  <c r="J22" i="20"/>
  <c r="J61" i="20"/>
  <c r="J65" i="20"/>
  <c r="J70" i="20"/>
  <c r="J83" i="20"/>
  <c r="J88" i="20"/>
  <c r="J115" i="20"/>
  <c r="J127" i="20"/>
  <c r="J131" i="20"/>
  <c r="J149" i="20"/>
  <c r="J154" i="20"/>
  <c r="J172" i="20"/>
  <c r="J181" i="20"/>
  <c r="J185" i="20"/>
  <c r="J223" i="20"/>
  <c r="J227" i="20"/>
  <c r="J232" i="20"/>
  <c r="J245" i="20"/>
  <c r="J250" i="20"/>
  <c r="J276" i="20"/>
  <c r="J320" i="20"/>
  <c r="J324" i="20"/>
  <c r="J333" i="20"/>
  <c r="J351" i="20"/>
  <c r="J363" i="20"/>
  <c r="J377" i="20"/>
  <c r="J416" i="20"/>
  <c r="J428" i="20"/>
  <c r="J432" i="20"/>
  <c r="J435" i="20"/>
  <c r="J438" i="20"/>
  <c r="J441" i="20"/>
  <c r="J444" i="20"/>
  <c r="J447" i="20"/>
  <c r="J450" i="20"/>
  <c r="J453" i="20"/>
  <c r="J456" i="20"/>
  <c r="J459" i="20"/>
  <c r="J462" i="20"/>
  <c r="J465" i="20"/>
  <c r="J468" i="20"/>
  <c r="J471" i="20"/>
  <c r="J474" i="20"/>
  <c r="J477" i="20"/>
  <c r="J480" i="20"/>
  <c r="J483" i="20"/>
  <c r="J486" i="20"/>
  <c r="J489" i="20"/>
  <c r="J492" i="20"/>
  <c r="J495" i="20"/>
  <c r="J498" i="20"/>
  <c r="J501" i="20"/>
  <c r="J504" i="20"/>
  <c r="J507" i="20"/>
  <c r="J510" i="20"/>
  <c r="J513" i="20"/>
  <c r="J516" i="20"/>
  <c r="J519" i="20"/>
  <c r="J522" i="20"/>
  <c r="J525" i="20"/>
  <c r="J528" i="20"/>
  <c r="J531" i="20"/>
  <c r="J534" i="20"/>
  <c r="J537" i="20"/>
  <c r="J540" i="20"/>
  <c r="J543" i="20"/>
  <c r="J546" i="20"/>
  <c r="J549" i="20"/>
  <c r="J552" i="20"/>
  <c r="J555" i="20"/>
  <c r="J558" i="20"/>
  <c r="J561" i="20"/>
  <c r="J564" i="20"/>
  <c r="J567" i="20"/>
  <c r="J570" i="20"/>
  <c r="J573" i="20"/>
  <c r="J576" i="20"/>
  <c r="J579" i="20"/>
  <c r="J582" i="20"/>
  <c r="J585" i="20"/>
  <c r="J588" i="20"/>
  <c r="J591" i="20"/>
  <c r="J594" i="20"/>
  <c r="J597" i="20"/>
  <c r="J600" i="20"/>
  <c r="J603" i="20"/>
  <c r="J606" i="20"/>
  <c r="J609" i="20"/>
  <c r="J612" i="20"/>
  <c r="J615" i="20"/>
  <c r="J618" i="20"/>
  <c r="J621" i="20"/>
  <c r="J624" i="20"/>
  <c r="J627" i="20"/>
  <c r="J630" i="20"/>
  <c r="J633" i="20"/>
  <c r="J636" i="20"/>
  <c r="J639" i="20"/>
  <c r="J642" i="20"/>
  <c r="J645" i="20"/>
  <c r="J648" i="20"/>
  <c r="J651" i="20"/>
  <c r="J654" i="20"/>
  <c r="J657" i="20"/>
  <c r="J660" i="20"/>
  <c r="J663" i="20"/>
  <c r="J666" i="20"/>
  <c r="J669" i="20"/>
  <c r="J672" i="20"/>
  <c r="J675" i="20"/>
  <c r="J678" i="20"/>
  <c r="J681" i="20"/>
  <c r="J684" i="20"/>
  <c r="J687" i="20"/>
  <c r="J690" i="20"/>
  <c r="J693" i="20"/>
  <c r="J696" i="20"/>
  <c r="J699" i="20"/>
  <c r="J702" i="20"/>
  <c r="J705" i="20"/>
  <c r="J708" i="20"/>
  <c r="J711" i="20"/>
  <c r="J714" i="20"/>
  <c r="J717" i="20"/>
  <c r="J720" i="20"/>
  <c r="J723" i="20"/>
  <c r="J726" i="20"/>
  <c r="J729" i="20"/>
  <c r="J732" i="20"/>
  <c r="J735" i="20"/>
  <c r="J738" i="20"/>
  <c r="J741" i="20"/>
  <c r="J744" i="20"/>
  <c r="J747" i="20"/>
  <c r="J750" i="20"/>
  <c r="J753" i="20"/>
  <c r="J756" i="20"/>
  <c r="J759" i="20"/>
  <c r="J762" i="20"/>
  <c r="J765" i="20"/>
  <c r="J768" i="20"/>
  <c r="J771" i="20"/>
  <c r="J774" i="20"/>
  <c r="J777" i="20"/>
  <c r="J780" i="20"/>
  <c r="J783" i="20"/>
  <c r="J786" i="20"/>
  <c r="J789" i="20"/>
  <c r="J796" i="20"/>
  <c r="J807" i="20"/>
  <c r="J814" i="20"/>
  <c r="J825" i="20"/>
  <c r="J832" i="20"/>
  <c r="J843" i="20"/>
  <c r="J850" i="20"/>
  <c r="J861" i="20"/>
  <c r="J868" i="20"/>
  <c r="J879" i="20"/>
  <c r="J886" i="20"/>
  <c r="J897" i="20"/>
  <c r="J904" i="20"/>
  <c r="J915" i="20"/>
  <c r="J922" i="20"/>
  <c r="J933" i="20"/>
  <c r="J940" i="20"/>
  <c r="J951" i="20"/>
  <c r="J958" i="20"/>
  <c r="J969" i="20"/>
  <c r="J41" i="20"/>
  <c r="J76" i="20"/>
  <c r="J80" i="20"/>
  <c r="J95" i="20"/>
  <c r="J104" i="20"/>
  <c r="J118" i="20"/>
  <c r="J122" i="20"/>
  <c r="J145" i="20"/>
  <c r="J161" i="20"/>
  <c r="J166" i="20"/>
  <c r="J170" i="20"/>
  <c r="J253" i="20"/>
  <c r="J262" i="20"/>
  <c r="J330" i="20"/>
  <c r="J335" i="20"/>
  <c r="J362" i="20"/>
  <c r="J420" i="20"/>
  <c r="J437" i="20"/>
  <c r="J448" i="20"/>
  <c r="J455" i="20"/>
  <c r="J466" i="20"/>
  <c r="J473" i="20"/>
  <c r="J484" i="20"/>
  <c r="J491" i="20"/>
  <c r="J502" i="20"/>
  <c r="J509" i="20"/>
  <c r="J520" i="20"/>
  <c r="J527" i="20"/>
  <c r="J538" i="20"/>
  <c r="J545" i="20"/>
  <c r="J556" i="20"/>
  <c r="J563" i="20"/>
  <c r="J574" i="20"/>
  <c r="J581" i="20"/>
  <c r="J592" i="20"/>
  <c r="J599" i="20"/>
  <c r="J610" i="20"/>
  <c r="J617" i="20"/>
  <c r="J628" i="20"/>
  <c r="J635" i="20"/>
  <c r="J646" i="20"/>
  <c r="J653" i="20"/>
  <c r="J664" i="20"/>
  <c r="J671" i="20"/>
  <c r="J682" i="20"/>
  <c r="J689" i="20"/>
  <c r="J700" i="20"/>
  <c r="J707" i="20"/>
  <c r="J718" i="20"/>
  <c r="J725" i="20"/>
  <c r="J736" i="20"/>
  <c r="J743" i="20"/>
  <c r="J754" i="20"/>
  <c r="J761" i="20"/>
  <c r="J772" i="20"/>
  <c r="J779" i="20"/>
  <c r="J790" i="20"/>
  <c r="J802" i="20"/>
  <c r="J810" i="20"/>
  <c r="J829" i="20"/>
  <c r="J837" i="20"/>
  <c r="J856" i="20"/>
  <c r="J864" i="20"/>
  <c r="J883" i="20"/>
  <c r="J891" i="20"/>
  <c r="J910" i="20"/>
  <c r="J918" i="20"/>
  <c r="J937" i="20"/>
  <c r="J945" i="20"/>
  <c r="J964" i="20"/>
  <c r="J972" i="20"/>
  <c r="J91" i="20"/>
  <c r="J100" i="20"/>
  <c r="J137" i="20"/>
  <c r="J142" i="20"/>
  <c r="J176" i="20"/>
  <c r="J224" i="20"/>
  <c r="J235" i="20"/>
  <c r="J239" i="20"/>
  <c r="J281" i="20"/>
  <c r="J299" i="20"/>
  <c r="J326" i="20"/>
  <c r="J359" i="20"/>
  <c r="J395" i="20"/>
  <c r="J399" i="20"/>
  <c r="J413" i="20"/>
  <c r="J417" i="20"/>
  <c r="J425" i="20"/>
  <c r="J434" i="20"/>
  <c r="J445" i="20"/>
  <c r="J452" i="20"/>
  <c r="J463" i="20"/>
  <c r="J470" i="20"/>
  <c r="J481" i="20"/>
  <c r="J488" i="20"/>
  <c r="J499" i="20"/>
  <c r="J506" i="20"/>
  <c r="J517" i="20"/>
  <c r="J524" i="20"/>
  <c r="J535" i="20"/>
  <c r="J542" i="20"/>
  <c r="J553" i="20"/>
  <c r="J560" i="20"/>
  <c r="J571" i="20"/>
  <c r="J578" i="20"/>
  <c r="J589" i="20"/>
  <c r="J596" i="20"/>
  <c r="J607" i="20"/>
  <c r="J614" i="20"/>
  <c r="J625" i="20"/>
  <c r="J632" i="20"/>
  <c r="J643" i="20"/>
  <c r="J650" i="20"/>
  <c r="J661" i="20"/>
  <c r="J668" i="20"/>
  <c r="J679" i="20"/>
  <c r="J686" i="20"/>
  <c r="J697" i="20"/>
  <c r="J704" i="20"/>
  <c r="J715" i="20"/>
  <c r="J722" i="20"/>
  <c r="J733" i="20"/>
  <c r="J740" i="20"/>
  <c r="J751" i="20"/>
  <c r="J758" i="20"/>
  <c r="J769" i="20"/>
  <c r="J776" i="20"/>
  <c r="J787" i="20"/>
  <c r="J795" i="20"/>
  <c r="J799" i="20"/>
  <c r="J822" i="20"/>
  <c r="J826" i="20"/>
  <c r="J834" i="20"/>
  <c r="J841" i="20"/>
  <c r="J849" i="20"/>
  <c r="J853" i="20"/>
  <c r="J876" i="20"/>
  <c r="J880" i="20"/>
  <c r="J888" i="20"/>
  <c r="J895" i="20"/>
  <c r="J903" i="20"/>
  <c r="J907" i="20"/>
  <c r="J930" i="20"/>
  <c r="J934" i="20"/>
  <c r="J942" i="20"/>
  <c r="J949" i="20"/>
  <c r="J957" i="20"/>
  <c r="J961" i="20"/>
  <c r="J976" i="20"/>
  <c r="J979" i="20"/>
  <c r="J982" i="20"/>
  <c r="J985" i="20"/>
  <c r="J988" i="20"/>
  <c r="J991" i="20"/>
  <c r="J994" i="20"/>
  <c r="J997" i="20"/>
  <c r="J1000" i="20"/>
  <c r="J1003" i="20"/>
  <c r="J1006" i="20"/>
  <c r="J1009" i="20"/>
  <c r="J1012" i="20"/>
  <c r="J1015" i="20"/>
  <c r="J1018" i="20"/>
  <c r="J1021" i="20"/>
  <c r="J1024" i="20"/>
  <c r="J1027" i="20"/>
  <c r="J1030" i="20"/>
  <c r="J1033" i="20"/>
  <c r="J1036" i="20"/>
  <c r="J1039" i="20"/>
  <c r="J29" i="20"/>
  <c r="J34" i="20"/>
  <c r="J107" i="20"/>
  <c r="J112" i="20"/>
  <c r="J257" i="20"/>
  <c r="J308" i="20"/>
  <c r="J312" i="20"/>
  <c r="J317" i="20"/>
  <c r="J353" i="20"/>
  <c r="J410" i="20"/>
  <c r="J439" i="20"/>
  <c r="J451" i="20"/>
  <c r="J472" i="20"/>
  <c r="J476" i="20"/>
  <c r="J493" i="20"/>
  <c r="J505" i="20"/>
  <c r="J526" i="20"/>
  <c r="J530" i="20"/>
  <c r="J547" i="20"/>
  <c r="J559" i="20"/>
  <c r="J580" i="20"/>
  <c r="J584" i="20"/>
  <c r="J601" i="20"/>
  <c r="J613" i="20"/>
  <c r="J634" i="20"/>
  <c r="J638" i="20"/>
  <c r="J655" i="20"/>
  <c r="J667" i="20"/>
  <c r="J688" i="20"/>
  <c r="J692" i="20"/>
  <c r="J709" i="20"/>
  <c r="J721" i="20"/>
  <c r="J742" i="20"/>
  <c r="J746" i="20"/>
  <c r="J763" i="20"/>
  <c r="J775" i="20"/>
  <c r="J867" i="20"/>
  <c r="J871" i="20"/>
  <c r="J889" i="20"/>
  <c r="J898" i="20"/>
  <c r="J924" i="20"/>
  <c r="J946" i="20"/>
  <c r="J980" i="20"/>
  <c r="J987" i="20"/>
  <c r="J998" i="20"/>
  <c r="J1005" i="20"/>
  <c r="J1016" i="20"/>
  <c r="J1023" i="20"/>
  <c r="J1034" i="20"/>
  <c r="J1041" i="20"/>
  <c r="J1044" i="20"/>
  <c r="J1047" i="20"/>
  <c r="J1050" i="20"/>
  <c r="J1053" i="20"/>
  <c r="J1056" i="20"/>
  <c r="J1059" i="20"/>
  <c r="J1062" i="20"/>
  <c r="J1065" i="20"/>
  <c r="J1068" i="20"/>
  <c r="J1071" i="20"/>
  <c r="J1074" i="20"/>
  <c r="J1077" i="20"/>
  <c r="J1080" i="20"/>
  <c r="J1083" i="20"/>
  <c r="J1086" i="20"/>
  <c r="J1089" i="20"/>
  <c r="J1092" i="20"/>
  <c r="J1095" i="20"/>
  <c r="J1100" i="20"/>
  <c r="J1103" i="20"/>
  <c r="J1106" i="20"/>
  <c r="J1109" i="20"/>
  <c r="J50" i="20"/>
  <c r="J97" i="20"/>
  <c r="J143" i="20"/>
  <c r="J191" i="20"/>
  <c r="J196" i="20"/>
  <c r="J205" i="20"/>
  <c r="J215" i="20"/>
  <c r="J220" i="20"/>
  <c r="J242" i="20"/>
  <c r="J305" i="20"/>
  <c r="J323" i="20"/>
  <c r="J378" i="20"/>
  <c r="J387" i="20"/>
  <c r="J396" i="20"/>
  <c r="J431" i="20"/>
  <c r="J443" i="20"/>
  <c r="J460" i="20"/>
  <c r="J464" i="20"/>
  <c r="J485" i="20"/>
  <c r="J497" i="20"/>
  <c r="J514" i="20"/>
  <c r="J518" i="20"/>
  <c r="J539" i="20"/>
  <c r="J551" i="20"/>
  <c r="J568" i="20"/>
  <c r="J572" i="20"/>
  <c r="J593" i="20"/>
  <c r="J605" i="20"/>
  <c r="J622" i="20"/>
  <c r="J626" i="20"/>
  <c r="J647" i="20"/>
  <c r="J659" i="20"/>
  <c r="J676" i="20"/>
  <c r="J680" i="20"/>
  <c r="J701" i="20"/>
  <c r="J713" i="20"/>
  <c r="J730" i="20"/>
  <c r="J734" i="20"/>
  <c r="J755" i="20"/>
  <c r="J767" i="20"/>
  <c r="J784" i="20"/>
  <c r="J788" i="20"/>
  <c r="J793" i="20"/>
  <c r="J798" i="20"/>
  <c r="J811" i="20"/>
  <c r="J819" i="20"/>
  <c r="J823" i="20"/>
  <c r="J828" i="20"/>
  <c r="J846" i="20"/>
  <c r="J855" i="20"/>
  <c r="J859" i="20"/>
  <c r="J885" i="20"/>
  <c r="J894" i="20"/>
  <c r="J912" i="20"/>
  <c r="J916" i="20"/>
  <c r="J928" i="20"/>
  <c r="J955" i="20"/>
  <c r="J960" i="20"/>
  <c r="J973" i="20"/>
  <c r="J977" i="20"/>
  <c r="J984" i="20"/>
  <c r="J995" i="20"/>
  <c r="J1002" i="20"/>
  <c r="J1013" i="20"/>
  <c r="J1020" i="20"/>
  <c r="J1031" i="20"/>
  <c r="J1038" i="20"/>
  <c r="J14" i="20"/>
  <c r="J26" i="20"/>
  <c r="J35" i="20"/>
  <c r="J238" i="20"/>
  <c r="J272" i="20"/>
  <c r="J287" i="20"/>
  <c r="J291" i="20"/>
  <c r="J309" i="20"/>
  <c r="J374" i="20"/>
  <c r="J392" i="20"/>
  <c r="J407" i="20"/>
  <c r="J436" i="20"/>
  <c r="J440" i="20"/>
  <c r="J457" i="20"/>
  <c r="J469" i="20"/>
  <c r="J490" i="20"/>
  <c r="J494" i="20"/>
  <c r="J511" i="20"/>
  <c r="J523" i="20"/>
  <c r="J544" i="20"/>
  <c r="J548" i="20"/>
  <c r="J565" i="20"/>
  <c r="J577" i="20"/>
  <c r="J598" i="20"/>
  <c r="J602" i="20"/>
  <c r="J619" i="20"/>
  <c r="J631" i="20"/>
  <c r="J652" i="20"/>
  <c r="J656" i="20"/>
  <c r="J673" i="20"/>
  <c r="J685" i="20"/>
  <c r="J706" i="20"/>
  <c r="J710" i="20"/>
  <c r="J727" i="20"/>
  <c r="J739" i="20"/>
  <c r="J760" i="20"/>
  <c r="J764" i="20"/>
  <c r="J781" i="20"/>
  <c r="J816" i="20"/>
  <c r="J838" i="20"/>
  <c r="J921" i="20"/>
  <c r="J925" i="20"/>
  <c r="J943" i="20"/>
  <c r="J952" i="20"/>
  <c r="J981" i="20"/>
  <c r="J992" i="20"/>
  <c r="J999" i="20"/>
  <c r="J1010" i="20"/>
  <c r="J1017" i="20"/>
  <c r="J1028" i="20"/>
  <c r="J1035" i="20"/>
  <c r="J1042" i="20"/>
  <c r="J1045" i="20"/>
  <c r="J1048" i="20"/>
  <c r="J1051" i="20"/>
  <c r="J1054" i="20"/>
  <c r="J1057" i="20"/>
  <c r="J1060" i="20"/>
  <c r="J1063" i="20"/>
  <c r="J1066" i="20"/>
  <c r="J1069" i="20"/>
  <c r="J1072" i="20"/>
  <c r="J1075" i="20"/>
  <c r="J1078" i="20"/>
  <c r="J1081" i="20"/>
  <c r="J1084" i="20"/>
  <c r="J1087" i="20"/>
  <c r="J1090" i="20"/>
  <c r="J1096" i="20"/>
  <c r="J1101" i="20"/>
  <c r="J1104" i="20"/>
  <c r="J1107" i="20"/>
  <c r="J1112" i="20"/>
  <c r="J77" i="20"/>
  <c r="J119" i="20"/>
  <c r="J124" i="20"/>
  <c r="J134" i="20"/>
  <c r="J178" i="20"/>
  <c r="J188" i="20"/>
  <c r="J197" i="20"/>
  <c r="J212" i="20"/>
  <c r="J259" i="20"/>
  <c r="J269" i="20"/>
  <c r="J297" i="20"/>
  <c r="J302" i="20"/>
  <c r="J306" i="20"/>
  <c r="J341" i="20"/>
  <c r="J345" i="20"/>
  <c r="J360" i="20"/>
  <c r="J384" i="20"/>
  <c r="J449" i="20"/>
  <c r="J461" i="20"/>
  <c r="J478" i="20"/>
  <c r="J482" i="20"/>
  <c r="J503" i="20"/>
  <c r="J515" i="20"/>
  <c r="J532" i="20"/>
  <c r="J536" i="20"/>
  <c r="J557" i="20"/>
  <c r="J569" i="20"/>
  <c r="J586" i="20"/>
  <c r="J590" i="20"/>
  <c r="J611" i="20"/>
  <c r="J623" i="20"/>
  <c r="J640" i="20"/>
  <c r="J644" i="20"/>
  <c r="J665" i="20"/>
  <c r="J677" i="20"/>
  <c r="J694" i="20"/>
  <c r="J698" i="20"/>
  <c r="J719" i="20"/>
  <c r="J731" i="20"/>
  <c r="J748" i="20"/>
  <c r="J752" i="20"/>
  <c r="J773" i="20"/>
  <c r="J785" i="20"/>
  <c r="J804" i="20"/>
  <c r="J808" i="20"/>
  <c r="J820" i="20"/>
  <c r="J847" i="20"/>
  <c r="J852" i="20"/>
  <c r="J865" i="20"/>
  <c r="J873" i="20"/>
  <c r="J877" i="20"/>
  <c r="J882" i="20"/>
  <c r="J900" i="20"/>
  <c r="J909" i="20"/>
  <c r="J913" i="20"/>
  <c r="J939" i="20"/>
  <c r="J948" i="20"/>
  <c r="J966" i="20"/>
  <c r="J970" i="20"/>
  <c r="J978" i="20"/>
  <c r="J989" i="20"/>
  <c r="J996" i="20"/>
  <c r="J1007" i="20"/>
  <c r="J1014" i="20"/>
  <c r="J1025" i="20"/>
  <c r="J1032" i="20"/>
  <c r="J62" i="20"/>
  <c r="J73" i="20"/>
  <c r="J89" i="20"/>
  <c r="J130" i="20"/>
  <c r="J184" i="20"/>
  <c r="J203" i="20"/>
  <c r="J279" i="20"/>
  <c r="J284" i="20"/>
  <c r="J288" i="20"/>
  <c r="J356" i="20"/>
  <c r="J366" i="20"/>
  <c r="J371" i="20"/>
  <c r="J380" i="20"/>
  <c r="J389" i="20"/>
  <c r="J423" i="20"/>
  <c r="J433" i="20"/>
  <c r="J454" i="20"/>
  <c r="J458" i="20"/>
  <c r="J475" i="20"/>
  <c r="J487" i="20"/>
  <c r="J508" i="20"/>
  <c r="J512" i="20"/>
  <c r="J529" i="20"/>
  <c r="J541" i="20"/>
  <c r="J562" i="20"/>
  <c r="J566" i="20"/>
  <c r="J583" i="20"/>
  <c r="J595" i="20"/>
  <c r="J616" i="20"/>
  <c r="J620" i="20"/>
  <c r="J637" i="20"/>
  <c r="J649" i="20"/>
  <c r="J670" i="20"/>
  <c r="J674" i="20"/>
  <c r="J691" i="20"/>
  <c r="J703" i="20"/>
  <c r="J724" i="20"/>
  <c r="J728" i="20"/>
  <c r="J745" i="20"/>
  <c r="J757" i="20"/>
  <c r="J778" i="20"/>
  <c r="J782" i="20"/>
  <c r="J813" i="20"/>
  <c r="J817" i="20"/>
  <c r="J835" i="20"/>
  <c r="J844" i="20"/>
  <c r="J870" i="20"/>
  <c r="J892" i="20"/>
  <c r="J975" i="20"/>
  <c r="J986" i="20"/>
  <c r="J993" i="20"/>
  <c r="J1004" i="20"/>
  <c r="J1011" i="20"/>
  <c r="J1022" i="20"/>
  <c r="J1029" i="20"/>
  <c r="J1040" i="20"/>
  <c r="J1043" i="20"/>
  <c r="J1046" i="20"/>
  <c r="J266" i="20"/>
  <c r="J467" i="20"/>
  <c r="J500" i="20"/>
  <c r="J629" i="20"/>
  <c r="J662" i="20"/>
  <c r="J791" i="20"/>
  <c r="J831" i="20"/>
  <c r="J963" i="20"/>
  <c r="J990" i="20"/>
  <c r="J1001" i="20"/>
  <c r="J1102" i="20"/>
  <c r="J1113" i="20"/>
  <c r="J1052" i="20"/>
  <c r="J1079" i="20"/>
  <c r="J342" i="20"/>
  <c r="J479" i="20"/>
  <c r="J496" i="20"/>
  <c r="J641" i="20"/>
  <c r="J658" i="20"/>
  <c r="J931" i="20"/>
  <c r="J936" i="20"/>
  <c r="J1055" i="20"/>
  <c r="J1064" i="20"/>
  <c r="J1073" i="20"/>
  <c r="J1082" i="20"/>
  <c r="J1091" i="20"/>
  <c r="J116" i="20"/>
  <c r="J251" i="20"/>
  <c r="J338" i="20"/>
  <c r="J446" i="20"/>
  <c r="J575" i="20"/>
  <c r="J608" i="20"/>
  <c r="J737" i="20"/>
  <c r="J770" i="20"/>
  <c r="J927" i="20"/>
  <c r="J954" i="20"/>
  <c r="J1008" i="20"/>
  <c r="J1019" i="20"/>
  <c r="J1108" i="20"/>
  <c r="J53" i="20"/>
  <c r="J58" i="20"/>
  <c r="J158" i="20"/>
  <c r="J169" i="20"/>
  <c r="J414" i="20"/>
  <c r="J419" i="20"/>
  <c r="J442" i="20"/>
  <c r="J587" i="20"/>
  <c r="J604" i="20"/>
  <c r="J749" i="20"/>
  <c r="J766" i="20"/>
  <c r="J805" i="20"/>
  <c r="J901" i="20"/>
  <c r="J906" i="20"/>
  <c r="J1061" i="20"/>
  <c r="J1070" i="20"/>
  <c r="J1088" i="20"/>
  <c r="J43" i="20"/>
  <c r="J521" i="20"/>
  <c r="J554" i="20"/>
  <c r="J683" i="20"/>
  <c r="J716" i="20"/>
  <c r="J801" i="20"/>
  <c r="J840" i="20"/>
  <c r="J862" i="20"/>
  <c r="J983" i="20"/>
  <c r="J1026" i="20"/>
  <c r="J1037" i="20"/>
  <c r="J1094" i="20"/>
  <c r="J1105" i="20"/>
  <c r="J270" i="20"/>
  <c r="J405" i="20"/>
  <c r="J533" i="20"/>
  <c r="J550" i="20"/>
  <c r="J695" i="20"/>
  <c r="J712" i="20"/>
  <c r="J858" i="20"/>
  <c r="J874" i="20"/>
  <c r="J919" i="20"/>
  <c r="J967" i="20"/>
  <c r="J1049" i="20"/>
  <c r="J1058" i="20"/>
  <c r="J1067" i="20"/>
  <c r="J1076" i="20"/>
  <c r="J1085" i="20"/>
  <c r="J1099" i="20"/>
  <c r="J23" i="20"/>
  <c r="J1093" i="20"/>
  <c r="J792" i="20"/>
  <c r="J13" i="20"/>
  <c r="C11" i="1"/>
  <c r="I11" i="26"/>
  <c r="J35" i="26" l="1"/>
  <c r="J36" i="26"/>
  <c r="C37" i="1"/>
  <c r="J18" i="26"/>
  <c r="J21" i="26"/>
  <c r="J24" i="26"/>
  <c r="J27" i="26"/>
  <c r="J30" i="26"/>
  <c r="J33" i="26"/>
  <c r="J37" i="26"/>
  <c r="J13" i="26"/>
  <c r="J16" i="26"/>
  <c r="J19" i="26"/>
  <c r="J22" i="26"/>
  <c r="J25" i="26"/>
  <c r="J28" i="26"/>
  <c r="J31" i="26"/>
  <c r="J34" i="26"/>
  <c r="J38" i="26"/>
  <c r="J14" i="26"/>
  <c r="J17" i="26"/>
  <c r="J20" i="26"/>
  <c r="J23" i="26"/>
  <c r="J26" i="26"/>
  <c r="J29" i="26"/>
  <c r="J32" i="26"/>
  <c r="J11" i="26"/>
  <c r="J15" i="26"/>
  <c r="J12" i="26"/>
  <c r="C42" i="1" l="1"/>
  <c r="U14" i="5" l="1"/>
  <c r="U17" i="5"/>
  <c r="U20" i="5"/>
  <c r="U23" i="5"/>
  <c r="U26" i="5"/>
  <c r="U29" i="5"/>
  <c r="U32" i="5"/>
  <c r="U35" i="5"/>
  <c r="U38" i="5"/>
  <c r="U41" i="5"/>
  <c r="U44" i="5"/>
  <c r="U47" i="5"/>
  <c r="U50" i="5"/>
  <c r="U53" i="5"/>
  <c r="U56" i="5"/>
  <c r="U59" i="5"/>
  <c r="U62" i="5"/>
  <c r="U65" i="5"/>
  <c r="U68" i="5"/>
  <c r="U71" i="5"/>
  <c r="U74" i="5"/>
  <c r="U77" i="5"/>
  <c r="U80" i="5"/>
  <c r="U83" i="5"/>
  <c r="U86" i="5"/>
  <c r="U89" i="5"/>
  <c r="U92" i="5"/>
  <c r="U95" i="5"/>
  <c r="U98" i="5"/>
  <c r="U101" i="5"/>
  <c r="U104" i="5"/>
  <c r="U107" i="5"/>
  <c r="U110" i="5"/>
  <c r="U113" i="5"/>
  <c r="U116" i="5"/>
  <c r="U119" i="5"/>
  <c r="U122" i="5"/>
  <c r="U125" i="5"/>
  <c r="U128" i="5"/>
  <c r="U131" i="5"/>
  <c r="U134" i="5"/>
  <c r="U137" i="5"/>
  <c r="U140" i="5"/>
  <c r="U143" i="5"/>
  <c r="U146" i="5"/>
  <c r="U149" i="5"/>
  <c r="U152" i="5"/>
  <c r="U155" i="5"/>
  <c r="U158" i="5"/>
  <c r="U161" i="5"/>
  <c r="U164" i="5"/>
  <c r="U167" i="5"/>
  <c r="U170" i="5"/>
  <c r="U173" i="5"/>
  <c r="U176" i="5"/>
  <c r="U179" i="5"/>
  <c r="U182" i="5"/>
  <c r="U185" i="5"/>
  <c r="U188" i="5"/>
  <c r="U191" i="5"/>
  <c r="U194" i="5"/>
  <c r="U197" i="5"/>
  <c r="U200" i="5"/>
  <c r="U203" i="5"/>
  <c r="U206" i="5"/>
  <c r="U209" i="5"/>
  <c r="U212" i="5"/>
  <c r="U215" i="5"/>
  <c r="U218" i="5"/>
  <c r="U221" i="5"/>
  <c r="U224" i="5"/>
  <c r="U227" i="5"/>
  <c r="U230" i="5"/>
  <c r="U233" i="5"/>
  <c r="U236" i="5"/>
  <c r="U239" i="5"/>
  <c r="U242" i="5"/>
  <c r="U245" i="5"/>
  <c r="U248" i="5"/>
  <c r="U251" i="5"/>
  <c r="U254" i="5"/>
  <c r="U257" i="5"/>
  <c r="U260" i="5"/>
  <c r="U263" i="5"/>
  <c r="U266" i="5"/>
  <c r="U12" i="5"/>
  <c r="U19" i="5"/>
  <c r="U30" i="5"/>
  <c r="U37" i="5"/>
  <c r="U48" i="5"/>
  <c r="U55" i="5"/>
  <c r="U66" i="5"/>
  <c r="U73" i="5"/>
  <c r="U84" i="5"/>
  <c r="U91" i="5"/>
  <c r="U102" i="5"/>
  <c r="U109" i="5"/>
  <c r="U120" i="5"/>
  <c r="U127" i="5"/>
  <c r="U138" i="5"/>
  <c r="U145" i="5"/>
  <c r="U156" i="5"/>
  <c r="U163" i="5"/>
  <c r="U174" i="5"/>
  <c r="U181" i="5"/>
  <c r="U192" i="5"/>
  <c r="U199" i="5"/>
  <c r="U210" i="5"/>
  <c r="U217" i="5"/>
  <c r="U228" i="5"/>
  <c r="U235" i="5"/>
  <c r="U246" i="5"/>
  <c r="U253" i="5"/>
  <c r="U264" i="5"/>
  <c r="U16" i="5"/>
  <c r="U27" i="5"/>
  <c r="U34" i="5"/>
  <c r="U45" i="5"/>
  <c r="U52" i="5"/>
  <c r="U63" i="5"/>
  <c r="U70" i="5"/>
  <c r="U81" i="5"/>
  <c r="U88" i="5"/>
  <c r="U99" i="5"/>
  <c r="U106" i="5"/>
  <c r="U117" i="5"/>
  <c r="U124" i="5"/>
  <c r="U135" i="5"/>
  <c r="U142" i="5"/>
  <c r="U153" i="5"/>
  <c r="U160" i="5"/>
  <c r="U171" i="5"/>
  <c r="U178" i="5"/>
  <c r="U189" i="5"/>
  <c r="U196" i="5"/>
  <c r="U207" i="5"/>
  <c r="U214" i="5"/>
  <c r="U225" i="5"/>
  <c r="U232" i="5"/>
  <c r="U243" i="5"/>
  <c r="U250" i="5"/>
  <c r="U261" i="5"/>
  <c r="U268" i="5"/>
  <c r="U271" i="5"/>
  <c r="U274" i="5"/>
  <c r="U277" i="5"/>
  <c r="U280" i="5"/>
  <c r="U283" i="5"/>
  <c r="U286" i="5"/>
  <c r="U289" i="5"/>
  <c r="U292" i="5"/>
  <c r="U295" i="5"/>
  <c r="U298" i="5"/>
  <c r="U301" i="5"/>
  <c r="U304" i="5"/>
  <c r="U307" i="5"/>
  <c r="U310" i="5"/>
  <c r="U313" i="5"/>
  <c r="U316" i="5"/>
  <c r="U319" i="5"/>
  <c r="U322" i="5"/>
  <c r="U325" i="5"/>
  <c r="U328" i="5"/>
  <c r="U331" i="5"/>
  <c r="U334" i="5"/>
  <c r="U337" i="5"/>
  <c r="U340" i="5"/>
  <c r="U343" i="5"/>
  <c r="U346" i="5"/>
  <c r="U349" i="5"/>
  <c r="U15" i="5"/>
  <c r="U36" i="5"/>
  <c r="U40" i="5"/>
  <c r="U57" i="5"/>
  <c r="U69" i="5"/>
  <c r="U90" i="5"/>
  <c r="U94" i="5"/>
  <c r="U111" i="5"/>
  <c r="U123" i="5"/>
  <c r="U144" i="5"/>
  <c r="U148" i="5"/>
  <c r="U165" i="5"/>
  <c r="U177" i="5"/>
  <c r="U198" i="5"/>
  <c r="U202" i="5"/>
  <c r="U219" i="5"/>
  <c r="U231" i="5"/>
  <c r="U252" i="5"/>
  <c r="U256" i="5"/>
  <c r="U272" i="5"/>
  <c r="U279" i="5"/>
  <c r="U290" i="5"/>
  <c r="U297" i="5"/>
  <c r="U308" i="5"/>
  <c r="U315" i="5"/>
  <c r="U326" i="5"/>
  <c r="U333" i="5"/>
  <c r="U344" i="5"/>
  <c r="U351" i="5"/>
  <c r="U354" i="5"/>
  <c r="U357" i="5"/>
  <c r="U24" i="5"/>
  <c r="U28" i="5"/>
  <c r="U49" i="5"/>
  <c r="U61" i="5"/>
  <c r="U78" i="5"/>
  <c r="U82" i="5"/>
  <c r="U103" i="5"/>
  <c r="U115" i="5"/>
  <c r="U132" i="5"/>
  <c r="U136" i="5"/>
  <c r="U157" i="5"/>
  <c r="U169" i="5"/>
  <c r="U186" i="5"/>
  <c r="U190" i="5"/>
  <c r="U211" i="5"/>
  <c r="U223" i="5"/>
  <c r="U240" i="5"/>
  <c r="U244" i="5"/>
  <c r="U265" i="5"/>
  <c r="U269" i="5"/>
  <c r="U276" i="5"/>
  <c r="U287" i="5"/>
  <c r="U294" i="5"/>
  <c r="U305" i="5"/>
  <c r="U312" i="5"/>
  <c r="U323" i="5"/>
  <c r="U330" i="5"/>
  <c r="U341" i="5"/>
  <c r="U348" i="5"/>
  <c r="U21" i="5"/>
  <c r="U33" i="5"/>
  <c r="U54" i="5"/>
  <c r="U58" i="5"/>
  <c r="U75" i="5"/>
  <c r="U87" i="5"/>
  <c r="U108" i="5"/>
  <c r="U112" i="5"/>
  <c r="U129" i="5"/>
  <c r="U141" i="5"/>
  <c r="U162" i="5"/>
  <c r="U166" i="5"/>
  <c r="U183" i="5"/>
  <c r="U195" i="5"/>
  <c r="U216" i="5"/>
  <c r="U220" i="5"/>
  <c r="U237" i="5"/>
  <c r="U249" i="5"/>
  <c r="U273" i="5"/>
  <c r="U284" i="5"/>
  <c r="U291" i="5"/>
  <c r="U302" i="5"/>
  <c r="U309" i="5"/>
  <c r="U320" i="5"/>
  <c r="U327" i="5"/>
  <c r="U338" i="5"/>
  <c r="U345" i="5"/>
  <c r="U352" i="5"/>
  <c r="U355" i="5"/>
  <c r="U358" i="5"/>
  <c r="U13" i="5"/>
  <c r="U25" i="5"/>
  <c r="U42" i="5"/>
  <c r="U46" i="5"/>
  <c r="U67" i="5"/>
  <c r="U79" i="5"/>
  <c r="U96" i="5"/>
  <c r="U100" i="5"/>
  <c r="U121" i="5"/>
  <c r="U133" i="5"/>
  <c r="U150" i="5"/>
  <c r="U154" i="5"/>
  <c r="U175" i="5"/>
  <c r="U187" i="5"/>
  <c r="U204" i="5"/>
  <c r="U208" i="5"/>
  <c r="U229" i="5"/>
  <c r="U241" i="5"/>
  <c r="U258" i="5"/>
  <c r="U262" i="5"/>
  <c r="U270" i="5"/>
  <c r="U281" i="5"/>
  <c r="U288" i="5"/>
  <c r="U299" i="5"/>
  <c r="U306" i="5"/>
  <c r="U317" i="5"/>
  <c r="U324" i="5"/>
  <c r="U335" i="5"/>
  <c r="U342" i="5"/>
  <c r="U18" i="5"/>
  <c r="U22" i="5"/>
  <c r="U39" i="5"/>
  <c r="U51" i="5"/>
  <c r="U72" i="5"/>
  <c r="U76" i="5"/>
  <c r="U93" i="5"/>
  <c r="U105" i="5"/>
  <c r="U126" i="5"/>
  <c r="U130" i="5"/>
  <c r="U147" i="5"/>
  <c r="U159" i="5"/>
  <c r="U180" i="5"/>
  <c r="U184" i="5"/>
  <c r="U201" i="5"/>
  <c r="U213" i="5"/>
  <c r="U234" i="5"/>
  <c r="U238" i="5"/>
  <c r="U255" i="5"/>
  <c r="U267" i="5"/>
  <c r="U278" i="5"/>
  <c r="U285" i="5"/>
  <c r="U296" i="5"/>
  <c r="U303" i="5"/>
  <c r="U314" i="5"/>
  <c r="U321" i="5"/>
  <c r="U332" i="5"/>
  <c r="U339" i="5"/>
  <c r="U350" i="5"/>
  <c r="U353" i="5"/>
  <c r="U356" i="5"/>
  <c r="U359" i="5"/>
  <c r="U31" i="5"/>
  <c r="U43" i="5"/>
  <c r="U60" i="5"/>
  <c r="U64" i="5"/>
  <c r="U85" i="5"/>
  <c r="U97" i="5"/>
  <c r="U114" i="5"/>
  <c r="U118" i="5"/>
  <c r="U139" i="5"/>
  <c r="U151" i="5"/>
  <c r="U168" i="5"/>
  <c r="U172" i="5"/>
  <c r="U193" i="5"/>
  <c r="U205" i="5"/>
  <c r="U222" i="5"/>
  <c r="U226" i="5"/>
  <c r="U247" i="5"/>
  <c r="U259" i="5"/>
  <c r="U275" i="5"/>
  <c r="U318" i="5"/>
  <c r="U329" i="5"/>
  <c r="U282" i="5"/>
  <c r="U293" i="5"/>
  <c r="U336" i="5"/>
  <c r="U347" i="5"/>
  <c r="U11" i="5"/>
  <c r="U300" i="5"/>
  <c r="U311" i="5"/>
  <c r="S32" i="15"/>
  <c r="S11" i="15"/>
  <c r="S12" i="15"/>
  <c r="S15" i="15"/>
  <c r="S18" i="15"/>
  <c r="S21" i="15"/>
  <c r="S24" i="15"/>
  <c r="S27" i="15"/>
  <c r="S30" i="15"/>
  <c r="S34" i="15"/>
  <c r="S37" i="15"/>
  <c r="S40" i="15"/>
  <c r="S13" i="15"/>
  <c r="S16" i="15"/>
  <c r="S19" i="15"/>
  <c r="S22" i="15"/>
  <c r="S25" i="15"/>
  <c r="S28" i="15"/>
  <c r="S31" i="15"/>
  <c r="S35" i="15"/>
  <c r="S38" i="15"/>
  <c r="S41" i="15"/>
  <c r="S14" i="15"/>
  <c r="S17" i="15"/>
  <c r="S20" i="15"/>
  <c r="S23" i="15"/>
  <c r="S26" i="15"/>
  <c r="S29" i="15"/>
  <c r="S33" i="15"/>
  <c r="S36" i="15"/>
  <c r="S39" i="15"/>
  <c r="S42" i="15"/>
  <c r="K19" i="20"/>
  <c r="K26" i="20"/>
  <c r="K32" i="20"/>
  <c r="K38" i="20"/>
  <c r="K44" i="20"/>
  <c r="K50" i="20"/>
  <c r="K56" i="20"/>
  <c r="K62" i="20"/>
  <c r="K68" i="20"/>
  <c r="K74" i="20"/>
  <c r="K81" i="20"/>
  <c r="K87" i="20"/>
  <c r="K93" i="20"/>
  <c r="K99" i="20"/>
  <c r="K105" i="20"/>
  <c r="K111" i="20"/>
  <c r="K117" i="20"/>
  <c r="K123" i="20"/>
  <c r="K129" i="20"/>
  <c r="K135" i="20"/>
  <c r="K141" i="20"/>
  <c r="K147" i="20"/>
  <c r="K153" i="20"/>
  <c r="K159" i="20"/>
  <c r="K165" i="20"/>
  <c r="K171" i="20"/>
  <c r="K177" i="20"/>
  <c r="K183" i="20"/>
  <c r="K189" i="20"/>
  <c r="K195" i="20"/>
  <c r="K201" i="20"/>
  <c r="K207" i="20"/>
  <c r="K213" i="20"/>
  <c r="K219" i="20"/>
  <c r="K225" i="20"/>
  <c r="K231" i="20"/>
  <c r="K237" i="20"/>
  <c r="K243" i="20"/>
  <c r="K249" i="20"/>
  <c r="K255" i="20"/>
  <c r="K261" i="20"/>
  <c r="K267" i="20"/>
  <c r="K273" i="20"/>
  <c r="K279" i="20"/>
  <c r="K285" i="20"/>
  <c r="K291" i="20"/>
  <c r="K297" i="20"/>
  <c r="K303" i="20"/>
  <c r="K309" i="20"/>
  <c r="K315" i="20"/>
  <c r="K321" i="20"/>
  <c r="K327" i="20"/>
  <c r="K333" i="20"/>
  <c r="K339" i="20"/>
  <c r="K345" i="20"/>
  <c r="K351" i="20"/>
  <c r="K357" i="20"/>
  <c r="K363" i="20"/>
  <c r="K369" i="20"/>
  <c r="K375" i="20"/>
  <c r="K381" i="20"/>
  <c r="K387" i="20"/>
  <c r="K393" i="20"/>
  <c r="K399" i="20"/>
  <c r="K405" i="20"/>
  <c r="K411" i="20"/>
  <c r="K417" i="20"/>
  <c r="K423" i="20"/>
  <c r="K429" i="20"/>
  <c r="K435" i="20"/>
  <c r="K441" i="20"/>
  <c r="K447" i="20"/>
  <c r="K453" i="20"/>
  <c r="K459" i="20"/>
  <c r="K465" i="20"/>
  <c r="K471" i="20"/>
  <c r="K477" i="20"/>
  <c r="K483" i="20"/>
  <c r="K489" i="20"/>
  <c r="K495" i="20"/>
  <c r="K501" i="20"/>
  <c r="K507" i="20"/>
  <c r="K513" i="20"/>
  <c r="K519" i="20"/>
  <c r="K14" i="20"/>
  <c r="K20" i="20"/>
  <c r="K27" i="20"/>
  <c r="K33" i="20"/>
  <c r="K39" i="20"/>
  <c r="K45" i="20"/>
  <c r="K51" i="20"/>
  <c r="K57" i="20"/>
  <c r="K63" i="20"/>
  <c r="K69" i="20"/>
  <c r="K75" i="20"/>
  <c r="K82" i="20"/>
  <c r="K88" i="20"/>
  <c r="K94" i="20"/>
  <c r="K100" i="20"/>
  <c r="K106" i="20"/>
  <c r="K112" i="20"/>
  <c r="K118" i="20"/>
  <c r="K124" i="20"/>
  <c r="K130" i="20"/>
  <c r="K136" i="20"/>
  <c r="K142" i="20"/>
  <c r="K148" i="20"/>
  <c r="K154" i="20"/>
  <c r="K160" i="20"/>
  <c r="K166" i="20"/>
  <c r="K172" i="20"/>
  <c r="K178" i="20"/>
  <c r="K184" i="20"/>
  <c r="K190" i="20"/>
  <c r="K196" i="20"/>
  <c r="K202" i="20"/>
  <c r="K208" i="20"/>
  <c r="K214" i="20"/>
  <c r="K220" i="20"/>
  <c r="K226" i="20"/>
  <c r="K232" i="20"/>
  <c r="K238" i="20"/>
  <c r="K244" i="20"/>
  <c r="K250" i="20"/>
  <c r="K256" i="20"/>
  <c r="K262" i="20"/>
  <c r="K268" i="20"/>
  <c r="K274" i="20"/>
  <c r="K280" i="20"/>
  <c r="K286" i="20"/>
  <c r="K292" i="20"/>
  <c r="K298" i="20"/>
  <c r="K304" i="20"/>
  <c r="K310" i="20"/>
  <c r="K316" i="20"/>
  <c r="K322" i="20"/>
  <c r="K328" i="20"/>
  <c r="K334" i="20"/>
  <c r="K340" i="20"/>
  <c r="K346" i="20"/>
  <c r="K352" i="20"/>
  <c r="K358" i="20"/>
  <c r="K364" i="20"/>
  <c r="K370" i="20"/>
  <c r="K376" i="20"/>
  <c r="K382" i="20"/>
  <c r="K388" i="20"/>
  <c r="K394" i="20"/>
  <c r="K400" i="20"/>
  <c r="K406" i="20"/>
  <c r="K412" i="20"/>
  <c r="K418" i="20"/>
  <c r="K424" i="20"/>
  <c r="K430" i="20"/>
  <c r="K436" i="20"/>
  <c r="K442" i="20"/>
  <c r="K448" i="20"/>
  <c r="K454" i="20"/>
  <c r="K460" i="20"/>
  <c r="K466" i="20"/>
  <c r="K472" i="20"/>
  <c r="K478" i="20"/>
  <c r="K484" i="20"/>
  <c r="K490" i="20"/>
  <c r="K496" i="20"/>
  <c r="K502" i="20"/>
  <c r="K508" i="20"/>
  <c r="K514" i="20"/>
  <c r="K520" i="20"/>
  <c r="K15" i="20"/>
  <c r="K21" i="20"/>
  <c r="K28" i="20"/>
  <c r="K34" i="20"/>
  <c r="K40" i="20"/>
  <c r="K46" i="20"/>
  <c r="K52" i="20"/>
  <c r="K58" i="20"/>
  <c r="K64" i="20"/>
  <c r="K70" i="20"/>
  <c r="K76" i="20"/>
  <c r="K83" i="20"/>
  <c r="K89" i="20"/>
  <c r="K95" i="20"/>
  <c r="K101" i="20"/>
  <c r="K107" i="20"/>
  <c r="K113" i="20"/>
  <c r="K119" i="20"/>
  <c r="K125" i="20"/>
  <c r="K131" i="20"/>
  <c r="K137" i="20"/>
  <c r="K143" i="20"/>
  <c r="K149" i="20"/>
  <c r="K155" i="20"/>
  <c r="K161" i="20"/>
  <c r="K167" i="20"/>
  <c r="K173" i="20"/>
  <c r="K179" i="20"/>
  <c r="K185" i="20"/>
  <c r="K191" i="20"/>
  <c r="K197" i="20"/>
  <c r="K203" i="20"/>
  <c r="K209" i="20"/>
  <c r="K215" i="20"/>
  <c r="K221" i="20"/>
  <c r="K227" i="20"/>
  <c r="K233" i="20"/>
  <c r="K239" i="20"/>
  <c r="K245" i="20"/>
  <c r="K251" i="20"/>
  <c r="K257" i="20"/>
  <c r="K263" i="20"/>
  <c r="K269" i="20"/>
  <c r="K275" i="20"/>
  <c r="K281" i="20"/>
  <c r="K287" i="20"/>
  <c r="K293" i="20"/>
  <c r="K299" i="20"/>
  <c r="K305" i="20"/>
  <c r="K311" i="20"/>
  <c r="K317" i="20"/>
  <c r="K323" i="20"/>
  <c r="K329" i="20"/>
  <c r="K335" i="20"/>
  <c r="K341" i="20"/>
  <c r="K347" i="20"/>
  <c r="K353" i="20"/>
  <c r="K359" i="20"/>
  <c r="K365" i="20"/>
  <c r="K371" i="20"/>
  <c r="K377" i="20"/>
  <c r="K383" i="20"/>
  <c r="K389" i="20"/>
  <c r="K395" i="20"/>
  <c r="K401" i="20"/>
  <c r="K407" i="20"/>
  <c r="K413" i="20"/>
  <c r="K419" i="20"/>
  <c r="K425" i="20"/>
  <c r="K431" i="20"/>
  <c r="K437" i="20"/>
  <c r="K443" i="20"/>
  <c r="K449" i="20"/>
  <c r="K455" i="20"/>
  <c r="K461" i="20"/>
  <c r="K467" i="20"/>
  <c r="K473" i="20"/>
  <c r="K479" i="20"/>
  <c r="K485" i="20"/>
  <c r="K491" i="20"/>
  <c r="K497" i="20"/>
  <c r="K503" i="20"/>
  <c r="K509" i="20"/>
  <c r="K515" i="20"/>
  <c r="K521" i="20"/>
  <c r="K16" i="20"/>
  <c r="K22" i="20"/>
  <c r="K29" i="20"/>
  <c r="K35" i="20"/>
  <c r="K41" i="20"/>
  <c r="K47" i="20"/>
  <c r="K53" i="20"/>
  <c r="K59" i="20"/>
  <c r="K65" i="20"/>
  <c r="K71" i="20"/>
  <c r="K77" i="20"/>
  <c r="K84" i="20"/>
  <c r="K90" i="20"/>
  <c r="K96" i="20"/>
  <c r="K102" i="20"/>
  <c r="K108" i="20"/>
  <c r="K114" i="20"/>
  <c r="K120" i="20"/>
  <c r="K126" i="20"/>
  <c r="K132" i="20"/>
  <c r="K138" i="20"/>
  <c r="K144" i="20"/>
  <c r="K150" i="20"/>
  <c r="K156" i="20"/>
  <c r="K162" i="20"/>
  <c r="K168" i="20"/>
  <c r="K174" i="20"/>
  <c r="K180" i="20"/>
  <c r="K186" i="20"/>
  <c r="K192" i="20"/>
  <c r="K198" i="20"/>
  <c r="K204" i="20"/>
  <c r="K210" i="20"/>
  <c r="K216" i="20"/>
  <c r="K222" i="20"/>
  <c r="K228" i="20"/>
  <c r="K234" i="20"/>
  <c r="K240" i="20"/>
  <c r="K246" i="20"/>
  <c r="K252" i="20"/>
  <c r="K258" i="20"/>
  <c r="K264" i="20"/>
  <c r="K270" i="20"/>
  <c r="K276" i="20"/>
  <c r="K282" i="20"/>
  <c r="K288" i="20"/>
  <c r="K294" i="20"/>
  <c r="K300" i="20"/>
  <c r="K306" i="20"/>
  <c r="K312" i="20"/>
  <c r="K318" i="20"/>
  <c r="K324" i="20"/>
  <c r="K330" i="20"/>
  <c r="K336" i="20"/>
  <c r="K342" i="20"/>
  <c r="K348" i="20"/>
  <c r="K354" i="20"/>
  <c r="K360" i="20"/>
  <c r="K366" i="20"/>
  <c r="K372" i="20"/>
  <c r="K378" i="20"/>
  <c r="K384" i="20"/>
  <c r="K390" i="20"/>
  <c r="K396" i="20"/>
  <c r="K402" i="20"/>
  <c r="K408" i="20"/>
  <c r="K414" i="20"/>
  <c r="K420" i="20"/>
  <c r="K426" i="20"/>
  <c r="K432" i="20"/>
  <c r="K438" i="20"/>
  <c r="K444" i="20"/>
  <c r="K450" i="20"/>
  <c r="K456" i="20"/>
  <c r="K462" i="20"/>
  <c r="K468" i="20"/>
  <c r="K474" i="20"/>
  <c r="K480" i="20"/>
  <c r="K486" i="20"/>
  <c r="K492" i="20"/>
  <c r="K498" i="20"/>
  <c r="K504" i="20"/>
  <c r="K510" i="20"/>
  <c r="K516" i="20"/>
  <c r="K522" i="20"/>
  <c r="K17" i="20"/>
  <c r="K24" i="20"/>
  <c r="K30" i="20"/>
  <c r="K36" i="20"/>
  <c r="K42" i="20"/>
  <c r="K48" i="20"/>
  <c r="K54" i="20"/>
  <c r="K60" i="20"/>
  <c r="K66" i="20"/>
  <c r="K72" i="20"/>
  <c r="K78" i="20"/>
  <c r="K85" i="20"/>
  <c r="K91" i="20"/>
  <c r="K97" i="20"/>
  <c r="K103" i="20"/>
  <c r="K109" i="20"/>
  <c r="K115" i="20"/>
  <c r="K121" i="20"/>
  <c r="K127" i="20"/>
  <c r="K133" i="20"/>
  <c r="K139" i="20"/>
  <c r="K145" i="20"/>
  <c r="K151" i="20"/>
  <c r="K157" i="20"/>
  <c r="K163" i="20"/>
  <c r="K169" i="20"/>
  <c r="K175" i="20"/>
  <c r="K181" i="20"/>
  <c r="K187" i="20"/>
  <c r="K193" i="20"/>
  <c r="K199" i="20"/>
  <c r="K205" i="20"/>
  <c r="K211" i="20"/>
  <c r="K217" i="20"/>
  <c r="K223" i="20"/>
  <c r="K229" i="20"/>
  <c r="K235" i="20"/>
  <c r="K241" i="20"/>
  <c r="K247" i="20"/>
  <c r="K253" i="20"/>
  <c r="K259" i="20"/>
  <c r="K265" i="20"/>
  <c r="K271" i="20"/>
  <c r="K277" i="20"/>
  <c r="K283" i="20"/>
  <c r="K289" i="20"/>
  <c r="K295" i="20"/>
  <c r="K301" i="20"/>
  <c r="K307" i="20"/>
  <c r="K313" i="20"/>
  <c r="K319" i="20"/>
  <c r="K325" i="20"/>
  <c r="K331" i="20"/>
  <c r="K337" i="20"/>
  <c r="K343" i="20"/>
  <c r="K349" i="20"/>
  <c r="K355" i="20"/>
  <c r="K361" i="20"/>
  <c r="K367" i="20"/>
  <c r="K373" i="20"/>
  <c r="K379" i="20"/>
  <c r="K385" i="20"/>
  <c r="K391" i="20"/>
  <c r="K397" i="20"/>
  <c r="K403" i="20"/>
  <c r="K409" i="20"/>
  <c r="K415" i="20"/>
  <c r="K421" i="20"/>
  <c r="K427" i="20"/>
  <c r="K433" i="20"/>
  <c r="K439" i="20"/>
  <c r="K445" i="20"/>
  <c r="K451" i="20"/>
  <c r="K457" i="20"/>
  <c r="K463" i="20"/>
  <c r="K469" i="20"/>
  <c r="K475" i="20"/>
  <c r="K481" i="20"/>
  <c r="K487" i="20"/>
  <c r="K493" i="20"/>
  <c r="K499" i="20"/>
  <c r="K505" i="20"/>
  <c r="K511" i="20"/>
  <c r="K517" i="20"/>
  <c r="K49" i="20"/>
  <c r="K86" i="20"/>
  <c r="K122" i="20"/>
  <c r="K158" i="20"/>
  <c r="K194" i="20"/>
  <c r="K230" i="20"/>
  <c r="K266" i="20"/>
  <c r="K302" i="20"/>
  <c r="K338" i="20"/>
  <c r="K374" i="20"/>
  <c r="K410" i="20"/>
  <c r="K446" i="20"/>
  <c r="K482" i="20"/>
  <c r="K518" i="20"/>
  <c r="K528" i="20"/>
  <c r="K534" i="20"/>
  <c r="K540" i="20"/>
  <c r="K546" i="20"/>
  <c r="K552" i="20"/>
  <c r="K558" i="20"/>
  <c r="K564" i="20"/>
  <c r="K570" i="20"/>
  <c r="K576" i="20"/>
  <c r="K582" i="20"/>
  <c r="K588" i="20"/>
  <c r="K594" i="20"/>
  <c r="K600" i="20"/>
  <c r="K606" i="20"/>
  <c r="K612" i="20"/>
  <c r="K618" i="20"/>
  <c r="K624" i="20"/>
  <c r="K630" i="20"/>
  <c r="K636" i="20"/>
  <c r="K642" i="20"/>
  <c r="K648" i="20"/>
  <c r="K654" i="20"/>
  <c r="K660" i="20"/>
  <c r="K666" i="20"/>
  <c r="K672" i="20"/>
  <c r="K678" i="20"/>
  <c r="K684" i="20"/>
  <c r="K690" i="20"/>
  <c r="K696" i="20"/>
  <c r="K702" i="20"/>
  <c r="K708" i="20"/>
  <c r="K714" i="20"/>
  <c r="K720" i="20"/>
  <c r="K726" i="20"/>
  <c r="K732" i="20"/>
  <c r="K738" i="20"/>
  <c r="K744" i="20"/>
  <c r="K750" i="20"/>
  <c r="K756" i="20"/>
  <c r="K762" i="20"/>
  <c r="K768" i="20"/>
  <c r="K774" i="20"/>
  <c r="K780" i="20"/>
  <c r="K786" i="20"/>
  <c r="K793" i="20"/>
  <c r="K799" i="20"/>
  <c r="K805" i="20"/>
  <c r="K811" i="20"/>
  <c r="K817" i="20"/>
  <c r="K823" i="20"/>
  <c r="K829" i="20"/>
  <c r="K835" i="20"/>
  <c r="K841" i="20"/>
  <c r="K847" i="20"/>
  <c r="K853" i="20"/>
  <c r="K859" i="20"/>
  <c r="K865" i="20"/>
  <c r="K871" i="20"/>
  <c r="K877" i="20"/>
  <c r="K883" i="20"/>
  <c r="K889" i="20"/>
  <c r="K895" i="20"/>
  <c r="K901" i="20"/>
  <c r="K907" i="20"/>
  <c r="K913" i="20"/>
  <c r="K919" i="20"/>
  <c r="K925" i="20"/>
  <c r="K931" i="20"/>
  <c r="K937" i="20"/>
  <c r="K943" i="20"/>
  <c r="K18" i="20"/>
  <c r="K55" i="20"/>
  <c r="K92" i="20"/>
  <c r="K128" i="20"/>
  <c r="K164" i="20"/>
  <c r="K200" i="20"/>
  <c r="K236" i="20"/>
  <c r="K272" i="20"/>
  <c r="K308" i="20"/>
  <c r="K344" i="20"/>
  <c r="K380" i="20"/>
  <c r="K416" i="20"/>
  <c r="K452" i="20"/>
  <c r="K488" i="20"/>
  <c r="K523" i="20"/>
  <c r="K529" i="20"/>
  <c r="K535" i="20"/>
  <c r="K541" i="20"/>
  <c r="K547" i="20"/>
  <c r="K553" i="20"/>
  <c r="K559" i="20"/>
  <c r="K565" i="20"/>
  <c r="K571" i="20"/>
  <c r="K577" i="20"/>
  <c r="K583" i="20"/>
  <c r="K589" i="20"/>
  <c r="K595" i="20"/>
  <c r="K601" i="20"/>
  <c r="K607" i="20"/>
  <c r="K613" i="20"/>
  <c r="K619" i="20"/>
  <c r="K625" i="20"/>
  <c r="K631" i="20"/>
  <c r="K637" i="20"/>
  <c r="K643" i="20"/>
  <c r="K649" i="20"/>
  <c r="K655" i="20"/>
  <c r="K661" i="20"/>
  <c r="K667" i="20"/>
  <c r="K673" i="20"/>
  <c r="K679" i="20"/>
  <c r="K685" i="20"/>
  <c r="K691" i="20"/>
  <c r="K697" i="20"/>
  <c r="K703" i="20"/>
  <c r="K709" i="20"/>
  <c r="K715" i="20"/>
  <c r="K721" i="20"/>
  <c r="K727" i="20"/>
  <c r="K733" i="20"/>
  <c r="K739" i="20"/>
  <c r="K745" i="20"/>
  <c r="K751" i="20"/>
  <c r="K757" i="20"/>
  <c r="K763" i="20"/>
  <c r="K769" i="20"/>
  <c r="K775" i="20"/>
  <c r="K781" i="20"/>
  <c r="K787" i="20"/>
  <c r="K794" i="20"/>
  <c r="K800" i="20"/>
  <c r="K806" i="20"/>
  <c r="K812" i="20"/>
  <c r="K818" i="20"/>
  <c r="K824" i="20"/>
  <c r="K830" i="20"/>
  <c r="K836" i="20"/>
  <c r="K842" i="20"/>
  <c r="K848" i="20"/>
  <c r="K854" i="20"/>
  <c r="K860" i="20"/>
  <c r="K866" i="20"/>
  <c r="K872" i="20"/>
  <c r="K878" i="20"/>
  <c r="K884" i="20"/>
  <c r="K890" i="20"/>
  <c r="K896" i="20"/>
  <c r="K902" i="20"/>
  <c r="K908" i="20"/>
  <c r="K914" i="20"/>
  <c r="K920" i="20"/>
  <c r="K926" i="20"/>
  <c r="K932" i="20"/>
  <c r="K938" i="20"/>
  <c r="K944" i="20"/>
  <c r="K950" i="20"/>
  <c r="K25" i="20"/>
  <c r="K61" i="20"/>
  <c r="K98" i="20"/>
  <c r="K134" i="20"/>
  <c r="K170" i="20"/>
  <c r="K206" i="20"/>
  <c r="K242" i="20"/>
  <c r="K278" i="20"/>
  <c r="K314" i="20"/>
  <c r="K350" i="20"/>
  <c r="K386" i="20"/>
  <c r="K422" i="20"/>
  <c r="K458" i="20"/>
  <c r="K494" i="20"/>
  <c r="K524" i="20"/>
  <c r="K530" i="20"/>
  <c r="K536" i="20"/>
  <c r="K542" i="20"/>
  <c r="K548" i="20"/>
  <c r="K554" i="20"/>
  <c r="K560" i="20"/>
  <c r="K566" i="20"/>
  <c r="K572" i="20"/>
  <c r="K578" i="20"/>
  <c r="K584" i="20"/>
  <c r="K590" i="20"/>
  <c r="K596" i="20"/>
  <c r="K602" i="20"/>
  <c r="K608" i="20"/>
  <c r="K614" i="20"/>
  <c r="K620" i="20"/>
  <c r="K626" i="20"/>
  <c r="K632" i="20"/>
  <c r="K638" i="20"/>
  <c r="K644" i="20"/>
  <c r="K650" i="20"/>
  <c r="K656" i="20"/>
  <c r="K662" i="20"/>
  <c r="K668" i="20"/>
  <c r="K674" i="20"/>
  <c r="K680" i="20"/>
  <c r="K686" i="20"/>
  <c r="K692" i="20"/>
  <c r="K698" i="20"/>
  <c r="K704" i="20"/>
  <c r="K710" i="20"/>
  <c r="K716" i="20"/>
  <c r="K722" i="20"/>
  <c r="K728" i="20"/>
  <c r="K734" i="20"/>
  <c r="K740" i="20"/>
  <c r="K746" i="20"/>
  <c r="K752" i="20"/>
  <c r="K758" i="20"/>
  <c r="K764" i="20"/>
  <c r="K770" i="20"/>
  <c r="K776" i="20"/>
  <c r="K782" i="20"/>
  <c r="K788" i="20"/>
  <c r="K795" i="20"/>
  <c r="K801" i="20"/>
  <c r="K807" i="20"/>
  <c r="K813" i="20"/>
  <c r="K819" i="20"/>
  <c r="K825" i="20"/>
  <c r="K831" i="20"/>
  <c r="K837" i="20"/>
  <c r="K843" i="20"/>
  <c r="K849" i="20"/>
  <c r="K855" i="20"/>
  <c r="K861" i="20"/>
  <c r="K867" i="20"/>
  <c r="K873" i="20"/>
  <c r="K879" i="20"/>
  <c r="K885" i="20"/>
  <c r="K891" i="20"/>
  <c r="K897" i="20"/>
  <c r="K903" i="20"/>
  <c r="K909" i="20"/>
  <c r="K915" i="20"/>
  <c r="K921" i="20"/>
  <c r="K927" i="20"/>
  <c r="K933" i="20"/>
  <c r="K939" i="20"/>
  <c r="K945" i="20"/>
  <c r="K31" i="20"/>
  <c r="K67" i="20"/>
  <c r="K104" i="20"/>
  <c r="K140" i="20"/>
  <c r="K176" i="20"/>
  <c r="K212" i="20"/>
  <c r="K248" i="20"/>
  <c r="K284" i="20"/>
  <c r="K320" i="20"/>
  <c r="K356" i="20"/>
  <c r="K392" i="20"/>
  <c r="K428" i="20"/>
  <c r="K464" i="20"/>
  <c r="K500" i="20"/>
  <c r="K525" i="20"/>
  <c r="K531" i="20"/>
  <c r="K537" i="20"/>
  <c r="K543" i="20"/>
  <c r="K549" i="20"/>
  <c r="K555" i="20"/>
  <c r="K561" i="20"/>
  <c r="K567" i="20"/>
  <c r="K573" i="20"/>
  <c r="K579" i="20"/>
  <c r="K585" i="20"/>
  <c r="K591" i="20"/>
  <c r="K597" i="20"/>
  <c r="K603" i="20"/>
  <c r="K609" i="20"/>
  <c r="K615" i="20"/>
  <c r="K621" i="20"/>
  <c r="K627" i="20"/>
  <c r="K633" i="20"/>
  <c r="K639" i="20"/>
  <c r="K645" i="20"/>
  <c r="K651" i="20"/>
  <c r="K657" i="20"/>
  <c r="K663" i="20"/>
  <c r="K669" i="20"/>
  <c r="K675" i="20"/>
  <c r="K681" i="20"/>
  <c r="K687" i="20"/>
  <c r="K693" i="20"/>
  <c r="K699" i="20"/>
  <c r="K705" i="20"/>
  <c r="K711" i="20"/>
  <c r="K717" i="20"/>
  <c r="K723" i="20"/>
  <c r="K729" i="20"/>
  <c r="K735" i="20"/>
  <c r="K741" i="20"/>
  <c r="K747" i="20"/>
  <c r="K753" i="20"/>
  <c r="K759" i="20"/>
  <c r="K765" i="20"/>
  <c r="K771" i="20"/>
  <c r="K777" i="20"/>
  <c r="K783" i="20"/>
  <c r="K789" i="20"/>
  <c r="K796" i="20"/>
  <c r="K802" i="20"/>
  <c r="K808" i="20"/>
  <c r="K814" i="20"/>
  <c r="K820" i="20"/>
  <c r="K826" i="20"/>
  <c r="K832" i="20"/>
  <c r="K838" i="20"/>
  <c r="K844" i="20"/>
  <c r="K850" i="20"/>
  <c r="K856" i="20"/>
  <c r="K862" i="20"/>
  <c r="K868" i="20"/>
  <c r="K874" i="20"/>
  <c r="K880" i="20"/>
  <c r="K37" i="20"/>
  <c r="K73" i="20"/>
  <c r="K110" i="20"/>
  <c r="K146" i="20"/>
  <c r="K182" i="20"/>
  <c r="K218" i="20"/>
  <c r="K254" i="20"/>
  <c r="K290" i="20"/>
  <c r="K326" i="20"/>
  <c r="K362" i="20"/>
  <c r="K398" i="20"/>
  <c r="K434" i="20"/>
  <c r="K470" i="20"/>
  <c r="K506" i="20"/>
  <c r="K526" i="20"/>
  <c r="K532" i="20"/>
  <c r="K538" i="20"/>
  <c r="K544" i="20"/>
  <c r="K550" i="20"/>
  <c r="K556" i="20"/>
  <c r="K562" i="20"/>
  <c r="K568" i="20"/>
  <c r="K574" i="20"/>
  <c r="K580" i="20"/>
  <c r="K586" i="20"/>
  <c r="K592" i="20"/>
  <c r="K598" i="20"/>
  <c r="K604" i="20"/>
  <c r="K610" i="20"/>
  <c r="K616" i="20"/>
  <c r="K622" i="20"/>
  <c r="K628" i="20"/>
  <c r="K634" i="20"/>
  <c r="K640" i="20"/>
  <c r="K646" i="20"/>
  <c r="K652" i="20"/>
  <c r="K658" i="20"/>
  <c r="K664" i="20"/>
  <c r="K670" i="20"/>
  <c r="K676" i="20"/>
  <c r="K682" i="20"/>
  <c r="K688" i="20"/>
  <c r="K694" i="20"/>
  <c r="K700" i="20"/>
  <c r="K706" i="20"/>
  <c r="K712" i="20"/>
  <c r="K718" i="20"/>
  <c r="K724" i="20"/>
  <c r="K730" i="20"/>
  <c r="K736" i="20"/>
  <c r="K742" i="20"/>
  <c r="K748" i="20"/>
  <c r="K754" i="20"/>
  <c r="K760" i="20"/>
  <c r="K766" i="20"/>
  <c r="K772" i="20"/>
  <c r="K778" i="20"/>
  <c r="K784" i="20"/>
  <c r="K790" i="20"/>
  <c r="K797" i="20"/>
  <c r="K803" i="20"/>
  <c r="K809" i="20"/>
  <c r="K815" i="20"/>
  <c r="K821" i="20"/>
  <c r="K827" i="20"/>
  <c r="K833" i="20"/>
  <c r="K839" i="20"/>
  <c r="K845" i="20"/>
  <c r="K851" i="20"/>
  <c r="K857" i="20"/>
  <c r="K863" i="20"/>
  <c r="K869" i="20"/>
  <c r="K875" i="20"/>
  <c r="K881" i="20"/>
  <c r="K887" i="20"/>
  <c r="K893" i="20"/>
  <c r="K899" i="20"/>
  <c r="K905" i="20"/>
  <c r="K911" i="20"/>
  <c r="K917" i="20"/>
  <c r="K923" i="20"/>
  <c r="K929" i="20"/>
  <c r="K935" i="20"/>
  <c r="K941" i="20"/>
  <c r="K947" i="20"/>
  <c r="K224" i="20"/>
  <c r="K440" i="20"/>
  <c r="K545" i="20"/>
  <c r="K581" i="20"/>
  <c r="K617" i="20"/>
  <c r="K653" i="20"/>
  <c r="K689" i="20"/>
  <c r="K725" i="20"/>
  <c r="K761" i="20"/>
  <c r="K798" i="20"/>
  <c r="K834" i="20"/>
  <c r="K870" i="20"/>
  <c r="K894" i="20"/>
  <c r="K912" i="20"/>
  <c r="K930" i="20"/>
  <c r="K948" i="20"/>
  <c r="K955" i="20"/>
  <c r="K961" i="20"/>
  <c r="K967" i="20"/>
  <c r="K973" i="20"/>
  <c r="K979" i="20"/>
  <c r="K985" i="20"/>
  <c r="K991" i="20"/>
  <c r="K997" i="20"/>
  <c r="K1003" i="20"/>
  <c r="K1009" i="20"/>
  <c r="K1015" i="20"/>
  <c r="K1021" i="20"/>
  <c r="K1027" i="20"/>
  <c r="K1033" i="20"/>
  <c r="K1039" i="20"/>
  <c r="K1045" i="20"/>
  <c r="K1051" i="20"/>
  <c r="K1057" i="20"/>
  <c r="K1063" i="20"/>
  <c r="K1069" i="20"/>
  <c r="K1075" i="20"/>
  <c r="K1081" i="20"/>
  <c r="K1087" i="20"/>
  <c r="K1094" i="20"/>
  <c r="K1103" i="20"/>
  <c r="K1109" i="20"/>
  <c r="K976" i="20"/>
  <c r="K1024" i="20"/>
  <c r="K1048" i="20"/>
  <c r="K1072" i="20"/>
  <c r="K1100" i="20"/>
  <c r="K404" i="20"/>
  <c r="K1002" i="20"/>
  <c r="K1056" i="20"/>
  <c r="K1102" i="20"/>
  <c r="K43" i="20"/>
  <c r="K260" i="20"/>
  <c r="K476" i="20"/>
  <c r="K551" i="20"/>
  <c r="K587" i="20"/>
  <c r="K623" i="20"/>
  <c r="K659" i="20"/>
  <c r="K695" i="20"/>
  <c r="K731" i="20"/>
  <c r="K767" i="20"/>
  <c r="K804" i="20"/>
  <c r="K840" i="20"/>
  <c r="K876" i="20"/>
  <c r="K898" i="20"/>
  <c r="K916" i="20"/>
  <c r="K934" i="20"/>
  <c r="K949" i="20"/>
  <c r="K956" i="20"/>
  <c r="K962" i="20"/>
  <c r="K968" i="20"/>
  <c r="K974" i="20"/>
  <c r="K980" i="20"/>
  <c r="K986" i="20"/>
  <c r="K992" i="20"/>
  <c r="K998" i="20"/>
  <c r="K1004" i="20"/>
  <c r="K1010" i="20"/>
  <c r="K1016" i="20"/>
  <c r="K1022" i="20"/>
  <c r="K1028" i="20"/>
  <c r="K1034" i="20"/>
  <c r="K1040" i="20"/>
  <c r="K1046" i="20"/>
  <c r="K1052" i="20"/>
  <c r="K1058" i="20"/>
  <c r="K1064" i="20"/>
  <c r="K1070" i="20"/>
  <c r="K1076" i="20"/>
  <c r="K1082" i="20"/>
  <c r="K1088" i="20"/>
  <c r="K1095" i="20"/>
  <c r="K1104" i="20"/>
  <c r="K1112" i="20"/>
  <c r="K982" i="20"/>
  <c r="K1030" i="20"/>
  <c r="K1060" i="20"/>
  <c r="K1084" i="20"/>
  <c r="K539" i="20"/>
  <c r="K892" i="20"/>
  <c r="K954" i="20"/>
  <c r="K996" i="20"/>
  <c r="K1038" i="20"/>
  <c r="K1086" i="20"/>
  <c r="K79" i="20"/>
  <c r="K296" i="20"/>
  <c r="K512" i="20"/>
  <c r="K557" i="20"/>
  <c r="K593" i="20"/>
  <c r="K629" i="20"/>
  <c r="K665" i="20"/>
  <c r="K701" i="20"/>
  <c r="K737" i="20"/>
  <c r="K773" i="20"/>
  <c r="K810" i="20"/>
  <c r="K846" i="20"/>
  <c r="K882" i="20"/>
  <c r="K900" i="20"/>
  <c r="K918" i="20"/>
  <c r="K936" i="20"/>
  <c r="K951" i="20"/>
  <c r="K957" i="20"/>
  <c r="K963" i="20"/>
  <c r="K969" i="20"/>
  <c r="K975" i="20"/>
  <c r="K981" i="20"/>
  <c r="K987" i="20"/>
  <c r="K993" i="20"/>
  <c r="K999" i="20"/>
  <c r="K1005" i="20"/>
  <c r="K1011" i="20"/>
  <c r="K1017" i="20"/>
  <c r="K1023" i="20"/>
  <c r="K1029" i="20"/>
  <c r="K1035" i="20"/>
  <c r="K1041" i="20"/>
  <c r="K1047" i="20"/>
  <c r="K1053" i="20"/>
  <c r="K1059" i="20"/>
  <c r="K1065" i="20"/>
  <c r="K1071" i="20"/>
  <c r="K1077" i="20"/>
  <c r="K1083" i="20"/>
  <c r="K1089" i="20"/>
  <c r="K1096" i="20"/>
  <c r="K1105" i="20"/>
  <c r="K1113" i="20"/>
  <c r="K988" i="20"/>
  <c r="K1018" i="20"/>
  <c r="K1036" i="20"/>
  <c r="K1054" i="20"/>
  <c r="K1078" i="20"/>
  <c r="K1106" i="20"/>
  <c r="K575" i="20"/>
  <c r="K791" i="20"/>
  <c r="K928" i="20"/>
  <c r="K960" i="20"/>
  <c r="K978" i="20"/>
  <c r="K990" i="20"/>
  <c r="K1008" i="20"/>
  <c r="K1026" i="20"/>
  <c r="K1032" i="20"/>
  <c r="K1050" i="20"/>
  <c r="K1062" i="20"/>
  <c r="K1080" i="20"/>
  <c r="K1092" i="20"/>
  <c r="K116" i="20"/>
  <c r="K332" i="20"/>
  <c r="K527" i="20"/>
  <c r="K563" i="20"/>
  <c r="K599" i="20"/>
  <c r="K635" i="20"/>
  <c r="K671" i="20"/>
  <c r="K707" i="20"/>
  <c r="K743" i="20"/>
  <c r="K779" i="20"/>
  <c r="K816" i="20"/>
  <c r="K852" i="20"/>
  <c r="K886" i="20"/>
  <c r="K904" i="20"/>
  <c r="K922" i="20"/>
  <c r="K940" i="20"/>
  <c r="K952" i="20"/>
  <c r="K958" i="20"/>
  <c r="K964" i="20"/>
  <c r="K970" i="20"/>
  <c r="K994" i="20"/>
  <c r="K1000" i="20"/>
  <c r="K1006" i="20"/>
  <c r="K1012" i="20"/>
  <c r="K1042" i="20"/>
  <c r="K1066" i="20"/>
  <c r="K1090" i="20"/>
  <c r="K611" i="20"/>
  <c r="K972" i="20"/>
  <c r="K1020" i="20"/>
  <c r="K1068" i="20"/>
  <c r="K152" i="20"/>
  <c r="K368" i="20"/>
  <c r="K533" i="20"/>
  <c r="K569" i="20"/>
  <c r="K605" i="20"/>
  <c r="K641" i="20"/>
  <c r="K677" i="20"/>
  <c r="K713" i="20"/>
  <c r="K749" i="20"/>
  <c r="K785" i="20"/>
  <c r="K822" i="20"/>
  <c r="K858" i="20"/>
  <c r="K888" i="20"/>
  <c r="K906" i="20"/>
  <c r="K924" i="20"/>
  <c r="K942" i="20"/>
  <c r="K953" i="20"/>
  <c r="K959" i="20"/>
  <c r="K965" i="20"/>
  <c r="K971" i="20"/>
  <c r="K977" i="20"/>
  <c r="K983" i="20"/>
  <c r="K989" i="20"/>
  <c r="K995" i="20"/>
  <c r="K1001" i="20"/>
  <c r="K1007" i="20"/>
  <c r="K1013" i="20"/>
  <c r="K1019" i="20"/>
  <c r="K1025" i="20"/>
  <c r="K1031" i="20"/>
  <c r="K1037" i="20"/>
  <c r="K1043" i="20"/>
  <c r="K1049" i="20"/>
  <c r="K1055" i="20"/>
  <c r="K1061" i="20"/>
  <c r="K1067" i="20"/>
  <c r="K1073" i="20"/>
  <c r="K1079" i="20"/>
  <c r="K1085" i="20"/>
  <c r="K1091" i="20"/>
  <c r="K1101" i="20"/>
  <c r="K1107" i="20"/>
  <c r="K188" i="20"/>
  <c r="K647" i="20"/>
  <c r="K683" i="20"/>
  <c r="K719" i="20"/>
  <c r="K755" i="20"/>
  <c r="K828" i="20"/>
  <c r="K864" i="20"/>
  <c r="K910" i="20"/>
  <c r="K946" i="20"/>
  <c r="K966" i="20"/>
  <c r="K984" i="20"/>
  <c r="K1014" i="20"/>
  <c r="K1044" i="20"/>
  <c r="K1074" i="20"/>
  <c r="K1108" i="20"/>
  <c r="K1099" i="20"/>
  <c r="K792" i="20"/>
  <c r="L35" i="2"/>
  <c r="L50" i="2"/>
  <c r="L56" i="2"/>
  <c r="L59" i="2"/>
  <c r="L65" i="2"/>
  <c r="L21" i="2"/>
  <c r="L39" i="2"/>
  <c r="L54" i="2"/>
  <c r="L60" i="2"/>
  <c r="L25" i="2"/>
  <c r="L55" i="2"/>
  <c r="K80" i="20"/>
  <c r="L14" i="2"/>
  <c r="L17" i="2"/>
  <c r="L20" i="2"/>
  <c r="L23" i="2"/>
  <c r="L26" i="2"/>
  <c r="L29" i="2"/>
  <c r="L32" i="2"/>
  <c r="L38" i="2"/>
  <c r="L41" i="2"/>
  <c r="L44" i="2"/>
  <c r="L47" i="2"/>
  <c r="L53" i="2"/>
  <c r="L62" i="2"/>
  <c r="L68" i="2"/>
  <c r="L27" i="2"/>
  <c r="L48" i="2"/>
  <c r="L57" i="2"/>
  <c r="L69" i="2"/>
  <c r="L22" i="2"/>
  <c r="L46" i="2"/>
  <c r="L61" i="2"/>
  <c r="L67" i="2"/>
  <c r="K1093" i="20"/>
  <c r="L12" i="2"/>
  <c r="L18" i="2"/>
  <c r="L24" i="2"/>
  <c r="L30" i="2"/>
  <c r="L33" i="2"/>
  <c r="L36" i="2"/>
  <c r="L42" i="2"/>
  <c r="L51" i="2"/>
  <c r="L63" i="2"/>
  <c r="L31" i="2"/>
  <c r="L52" i="2"/>
  <c r="L15" i="2"/>
  <c r="L45" i="2"/>
  <c r="L66" i="2"/>
  <c r="L37" i="2"/>
  <c r="K23" i="20"/>
  <c r="L11" i="2"/>
  <c r="K13" i="20"/>
  <c r="L13" i="2"/>
  <c r="L16" i="2"/>
  <c r="L19" i="2"/>
  <c r="L28" i="2"/>
  <c r="L34" i="2"/>
  <c r="L40" i="2"/>
  <c r="L43" i="2"/>
  <c r="L49" i="2"/>
  <c r="L58" i="2"/>
  <c r="L64" i="2"/>
  <c r="K12" i="20"/>
  <c r="K11" i="20"/>
  <c r="D37" i="1"/>
  <c r="K35" i="26"/>
  <c r="K36" i="26"/>
  <c r="K18" i="26"/>
  <c r="K21" i="26"/>
  <c r="K24" i="26"/>
  <c r="K27" i="26"/>
  <c r="K30" i="26"/>
  <c r="K33" i="26"/>
  <c r="K37" i="26"/>
  <c r="K13" i="26"/>
  <c r="K16" i="26"/>
  <c r="K19" i="26"/>
  <c r="K22" i="26"/>
  <c r="K25" i="26"/>
  <c r="K28" i="26"/>
  <c r="K31" i="26"/>
  <c r="K34" i="26"/>
  <c r="K38" i="26"/>
  <c r="K14" i="26"/>
  <c r="K17" i="26"/>
  <c r="K20" i="26"/>
  <c r="K23" i="26"/>
  <c r="K26" i="26"/>
  <c r="K29" i="26"/>
  <c r="K32" i="26"/>
  <c r="I28" i="24"/>
  <c r="K20" i="11"/>
  <c r="D40" i="1"/>
  <c r="D22" i="1"/>
  <c r="D31" i="1"/>
  <c r="D18" i="1"/>
  <c r="D26" i="1"/>
  <c r="K15" i="26"/>
  <c r="I25" i="24"/>
  <c r="K17" i="11"/>
  <c r="D11" i="1"/>
  <c r="D15" i="1"/>
  <c r="D24" i="1"/>
  <c r="D36" i="1"/>
  <c r="D32" i="1"/>
  <c r="I22" i="24"/>
  <c r="D19" i="1"/>
  <c r="D16" i="1"/>
  <c r="D33" i="1"/>
  <c r="D20" i="1"/>
  <c r="D29" i="1"/>
  <c r="D13" i="1"/>
  <c r="I19" i="24"/>
  <c r="D17" i="1"/>
  <c r="D34" i="1"/>
  <c r="D25" i="1"/>
  <c r="D41" i="1"/>
  <c r="I16" i="24"/>
  <c r="D35" i="1"/>
  <c r="D27" i="1"/>
  <c r="D21" i="1"/>
  <c r="D30" i="1"/>
  <c r="I31" i="24"/>
  <c r="I13" i="24"/>
  <c r="D28" i="1"/>
  <c r="D43" i="1"/>
  <c r="D14" i="1"/>
  <c r="D42" i="1"/>
  <c r="D39" i="1"/>
  <c r="I23" i="24"/>
  <c r="K16" i="11"/>
  <c r="I14" i="24"/>
  <c r="I26" i="24"/>
  <c r="K12" i="26"/>
  <c r="I30" i="24"/>
  <c r="I17" i="24"/>
  <c r="I21" i="24"/>
  <c r="K12" i="11"/>
  <c r="I24" i="24"/>
  <c r="I18" i="24"/>
  <c r="K14" i="11"/>
  <c r="K19" i="11"/>
  <c r="I11" i="24"/>
  <c r="I29" i="24"/>
  <c r="K15" i="11"/>
  <c r="I20" i="24"/>
  <c r="K13" i="11"/>
  <c r="K18" i="11"/>
  <c r="I12" i="24"/>
  <c r="I27" i="24"/>
  <c r="K11" i="11"/>
  <c r="I15" i="24"/>
  <c r="K11" i="26"/>
</calcChain>
</file>

<file path=xl/sharedStrings.xml><?xml version="1.0" encoding="utf-8"?>
<sst xmlns="http://schemas.openxmlformats.org/spreadsheetml/2006/main" count="16434" uniqueCount="4814">
  <si>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</si>
  <si>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</si>
  <si>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</si>
  <si>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</si>
  <si>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</si>
  <si>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</si>
  <si>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</si>
  <si>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</si>
  <si>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</si>
  <si>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</si>
  <si>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</si>
  <si>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</si>
  <si>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</si>
  <si>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</si>
  <si>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</si>
  <si>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</si>
  <si>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</si>
  <si>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</si>
  <si>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</si>
  <si>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</si>
  <si>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</si>
  <si>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</si>
  <si>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</si>
  <si>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</si>
  <si>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</si>
  <si>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</si>
  <si>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</si>
  <si>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</si>
  <si>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</si>
  <si>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</si>
  <si>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</si>
  <si>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</si>
  <si>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</si>
  <si>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</si>
  <si>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</si>
  <si>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</si>
  <si>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</si>
  <si>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</si>
  <si>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</si>
  <si>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</si>
  <si>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</si>
  <si>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</si>
  <si>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</si>
  <si>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</si>
  <si>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</si>
  <si>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</si>
  <si>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</si>
  <si>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</si>
  <si>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</si>
  <si>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</si>
  <si>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</si>
  <si>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</si>
  <si>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</si>
  <si>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</si>
  <si>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</si>
  <si>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</si>
  <si>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</si>
  <si>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</si>
  <si>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</si>
  <si>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</si>
  <si>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</si>
  <si>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</si>
  <si>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</si>
  <si>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</si>
  <si>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</si>
  <si>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</si>
  <si>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</si>
  <si>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</si>
  <si>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</si>
  <si>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</si>
  <si>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</si>
  <si>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</si>
  <si>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</si>
  <si>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</si>
  <si>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</si>
  <si>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</si>
  <si>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</si>
  <si>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</si>
  <si>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</si>
  <si>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</si>
  <si>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</si>
  <si>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</si>
  <si>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</si>
  <si>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</si>
  <si>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</si>
  <si>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</si>
  <si>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</si>
  <si>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</si>
  <si>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</si>
  <si>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</si>
  <si>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</si>
  <si>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</si>
  <si>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</si>
  <si>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</si>
  <si>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</si>
  <si>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</si>
  <si>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</si>
  <si>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</si>
  <si>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</si>
  <si>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</si>
  <si>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</si>
  <si>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</si>
  <si>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</si>
  <si>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</si>
  <si>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</si>
  <si>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</si>
  <si>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</si>
  <si>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</si>
  <si>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</si>
  <si>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</si>
  <si>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</si>
  <si>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</si>
  <si>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</si>
  <si>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</si>
  <si>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</si>
  <si>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</si>
  <si>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</si>
  <si>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</si>
  <si>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</si>
  <si>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</si>
  <si>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</si>
  <si>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</si>
  <si>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</si>
  <si>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</si>
  <si>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</si>
  <si>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</si>
  <si>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</si>
  <si>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</si>
  <si>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</si>
  <si>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</si>
  <si>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</si>
  <si>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</si>
  <si>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</si>
  <si>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</si>
  <si>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</si>
  <si>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</si>
  <si>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</si>
  <si>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</si>
  <si>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</si>
  <si>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</si>
  <si>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</si>
  <si>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</si>
  <si>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</si>
  <si>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</si>
  <si>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</si>
  <si>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</si>
  <si>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</si>
  <si>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</si>
  <si>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</si>
  <si>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</si>
  <si>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</si>
  <si>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</si>
  <si>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</si>
  <si>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</si>
  <si>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</si>
  <si>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</si>
  <si>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</si>
  <si>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</si>
  <si>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</si>
  <si>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</si>
  <si>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</si>
  <si>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</si>
  <si>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</si>
  <si>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</si>
  <si>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</si>
  <si>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</si>
  <si>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</si>
  <si>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</si>
  <si>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</si>
  <si>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</si>
  <si>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</si>
  <si>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</si>
  <si>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</si>
  <si>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</si>
  <si>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</si>
  <si>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</si>
  <si>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</si>
  <si>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</si>
  <si>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</si>
  <si>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</si>
  <si>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</si>
  <si>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</si>
  <si>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</si>
  <si>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</si>
  <si>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</si>
  <si>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</si>
  <si>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</si>
  <si>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</si>
  <si>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</si>
  <si>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</si>
  <si>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</si>
  <si>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</si>
  <si>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</si>
  <si>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</si>
  <si>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</si>
  <si>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</si>
  <si>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</si>
  <si>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</si>
  <si>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</si>
  <si>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</si>
  <si>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</si>
  <si>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כתר נורבגי</t>
  </si>
  <si>
    <t>לירה טורקית</t>
  </si>
  <si>
    <t>סה"כ בישראל</t>
  </si>
  <si>
    <t>סה"כ יתרת מזומנים ועו"ש בש"ח</t>
  </si>
  <si>
    <t>1111111111- 11- בנק דיסקונט</t>
  </si>
  <si>
    <t>ilAAA</t>
  </si>
  <si>
    <t>S&amp;P מעלות</t>
  </si>
  <si>
    <t>1111111111- 12- בנק הפועלים</t>
  </si>
  <si>
    <t>1111111111- 26- יובנק בע"מ</t>
  </si>
  <si>
    <t>0</t>
  </si>
  <si>
    <t>לא מדורג</t>
  </si>
  <si>
    <t>סה"כ יתרת מזומנים ועו"ש נקובים במט"ח</t>
  </si>
  <si>
    <t>S&amp;P</t>
  </si>
  <si>
    <t>130018- 12- בנק הפועלים</t>
  </si>
  <si>
    <t>20001- 11- בנק דיסקונט</t>
  </si>
  <si>
    <t>20001- 12- בנק הפועלים</t>
  </si>
  <si>
    <t>20001- 26- יובנק בע"מ</t>
  </si>
  <si>
    <t>100006- 11- בנק דיסקונט</t>
  </si>
  <si>
    <t>100006- 12- בנק הפועלים</t>
  </si>
  <si>
    <t>20003- 11- בנק דיסקונט</t>
  </si>
  <si>
    <t>20003- 12- בנק הפועלים</t>
  </si>
  <si>
    <t>20003- 26- יובנק בע"מ</t>
  </si>
  <si>
    <t>80031- 12- בנק הפועלים</t>
  </si>
  <si>
    <t>200010- 12- בנק הפועלים</t>
  </si>
  <si>
    <t>200010- 10- לאומי</t>
  </si>
  <si>
    <t>70002- 11- בנק דיסקונט</t>
  </si>
  <si>
    <t>70002- 12- בנק הפועלים</t>
  </si>
  <si>
    <t>200066- 10-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</si>
  <si>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</si>
  <si>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</si>
  <si>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</si>
  <si>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</si>
  <si>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</si>
  <si>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</si>
  <si>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</si>
  <si>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</si>
  <si>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</si>
  <si>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</si>
  <si>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</si>
  <si>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</si>
  <si>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</si>
  <si>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</si>
  <si>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</si>
  <si>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</si>
  <si>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</si>
  <si>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</si>
  <si>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</si>
  <si>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</si>
  <si>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</si>
  <si>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</si>
  <si>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</si>
  <si>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</si>
  <si>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</si>
  <si>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</si>
  <si>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</si>
  <si>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</si>
  <si>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</si>
  <si>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</si>
  <si>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</si>
  <si>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</si>
  <si>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</si>
  <si>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</si>
  <si>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ממשלתית צמודה 1.10% 1028- גליל</t>
  </si>
  <si>
    <t>1197326</t>
  </si>
  <si>
    <t>סה"כ לא צמודות</t>
  </si>
  <si>
    <t>סה"כ מלווה קצר מועד</t>
  </si>
  <si>
    <t>מ.ק.מ. 414- בנק ישראל- מק"מ</t>
  </si>
  <si>
    <t>8240418</t>
  </si>
  <si>
    <t>מלווה קצר מועד 114- בנק ישראל- מק"מ</t>
  </si>
  <si>
    <t>8240111</t>
  </si>
  <si>
    <t>מלווה קצר מועד 214- בנק ישראל- מק"מ</t>
  </si>
  <si>
    <t>8240210</t>
  </si>
  <si>
    <t>מלווה קצר מועד 314- בנק ישראל- מק"מ</t>
  </si>
  <si>
    <t>8240319</t>
  </si>
  <si>
    <t>מלווה קצר מועד 814- בנק ישראל- מק"מ</t>
  </si>
  <si>
    <t>8240814</t>
  </si>
  <si>
    <t>מלווה קצר מועד 914- בנק ישראל- מק"מ</t>
  </si>
  <si>
    <t>8240913</t>
  </si>
  <si>
    <t>מקמ 1213- בנק ישראל- מק"מ</t>
  </si>
  <si>
    <t>8231219</t>
  </si>
  <si>
    <t>מקמ 524- בנק ישראל- מק"מ</t>
  </si>
  <si>
    <t>8240525</t>
  </si>
  <si>
    <t>מקמ 614- בנק ישראל- מק"מ</t>
  </si>
  <si>
    <t>8240616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</si>
  <si>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</si>
  <si>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</si>
  <si>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</si>
  <si>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</si>
  <si>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</si>
  <si>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</si>
  <si>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</si>
  <si>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</si>
  <si>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</si>
  <si>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</si>
  <si>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</si>
  <si>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</si>
  <si>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</si>
  <si>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11/52 2.8%- שחר</t>
  </si>
  <si>
    <t>1184076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</si>
  <si>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</si>
  <si>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</si>
  <si>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</si>
  <si>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</si>
  <si>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</si>
  <si>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</si>
  <si>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</si>
  <si>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</si>
  <si>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</si>
  <si>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</si>
  <si>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</si>
  <si>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</si>
  <si>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</si>
  <si>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</si>
  <si>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</si>
  <si>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</si>
  <si>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</si>
  <si>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</si>
  <si>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</si>
  <si>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ממשלתי משתנה 1130- גילון חדש</t>
  </si>
  <si>
    <t>1166552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</si>
  <si>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</si>
  <si>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</si>
  <si>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</si>
  <si>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</si>
  <si>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Moodys</t>
  </si>
  <si>
    <t>סה"כ אג"ח שהנפיקו ממשלות זרות בחו"ל</t>
  </si>
  <si>
    <t>T 1 7/8 02/15/32- US TREASURY Bills</t>
  </si>
  <si>
    <t>US91282CDY49</t>
  </si>
  <si>
    <t>AA+</t>
  </si>
  <si>
    <t>T 2 1/4 01/31/24- US TREASURY Bills</t>
  </si>
  <si>
    <t>US912828V806</t>
  </si>
  <si>
    <t>T 4 02/15/26- Treasury Bill</t>
  </si>
  <si>
    <t>US91282CGL90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</si>
  <si>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</si>
  <si>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</si>
  <si>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</si>
  <si>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</si>
  <si>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</si>
  <si>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</si>
  <si>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</si>
  <si>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</si>
  <si>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</si>
  <si>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</si>
  <si>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</si>
  <si>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</si>
  <si>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Aaa.il</t>
  </si>
  <si>
    <t>מז טפ הנפק 52- מזרחי טפחות חברה להנפקות בע"מ</t>
  </si>
  <si>
    <t>2310381</t>
  </si>
  <si>
    <t>520032046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</si>
  <si>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</si>
  <si>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</si>
  <si>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</si>
  <si>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</si>
  <si>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</si>
  <si>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</si>
  <si>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</si>
  <si>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נמלי ישראל אגח א- חברת נמלי ישראל - פיתוח נכסים בע"מ</t>
  </si>
  <si>
    <t>1145564</t>
  </si>
  <si>
    <t>513569780</t>
  </si>
  <si>
    <t>נדלן מניב בישראל</t>
  </si>
  <si>
    <t>פועלים אגח 200- בנק הפועלים בע"מ</t>
  </si>
  <si>
    <t>6620496</t>
  </si>
  <si>
    <t>520000118</t>
  </si>
  <si>
    <t>פועלים אגח 202- בנק הפועלים בע"מ</t>
  </si>
  <si>
    <t>1199850</t>
  </si>
  <si>
    <t>פועלים אגח 203- בנק הפועלים בע"מ</t>
  </si>
  <si>
    <t>1199868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</si>
  <si>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</si>
  <si>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</si>
  <si>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</si>
  <si>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</si>
  <si>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</si>
  <si>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</si>
  <si>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</si>
  <si>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</si>
  <si>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</si>
  <si>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</si>
  <si>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</si>
  <si>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</si>
  <si>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</si>
  <si>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חשמל אגח 34- חברת החשמל לישראל בע"מ</t>
  </si>
  <si>
    <t>1196781</t>
  </si>
  <si>
    <t>חשמל אגח 35- חברת החשמל לישראל בע"מ</t>
  </si>
  <si>
    <t>1196799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</si>
  <si>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</si>
  <si>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</si>
  <si>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</si>
  <si>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</si>
  <si>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</si>
  <si>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</si>
  <si>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</si>
  <si>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</si>
  <si>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</si>
  <si>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</si>
  <si>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</si>
  <si>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</si>
  <si>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ilAA+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</si>
  <si>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</si>
  <si>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</si>
  <si>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</si>
  <si>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</si>
  <si>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*גב ים אגח ט- חברת גב-ים לקרקעות בע"מ</t>
  </si>
  <si>
    <t>7590219</t>
  </si>
  <si>
    <t>520001736</t>
  </si>
  <si>
    <t>ilAA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</si>
  <si>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</si>
  <si>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</si>
  <si>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</si>
  <si>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</si>
  <si>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</si>
  <si>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</si>
  <si>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</si>
  <si>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Aa2.il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</si>
  <si>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</si>
  <si>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</si>
  <si>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</si>
  <si>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</si>
  <si>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</si>
  <si>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</si>
  <si>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</si>
  <si>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</si>
  <si>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</si>
  <si>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</si>
  <si>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</si>
  <si>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</si>
  <si>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</si>
  <si>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</si>
  <si>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</si>
  <si>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*מליסרון אגח ו- מליסרון בע"מ</t>
  </si>
  <si>
    <t>3230125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</si>
  <si>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</si>
  <si>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</si>
  <si>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</si>
  <si>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</si>
  <si>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</si>
  <si>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</si>
  <si>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</si>
  <si>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</si>
  <si>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</si>
  <si>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</si>
  <si>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</si>
  <si>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</si>
  <si>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</si>
  <si>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</si>
  <si>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</si>
  <si>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</si>
  <si>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</si>
  <si>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</si>
  <si>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</si>
  <si>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</si>
  <si>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</si>
  <si>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</si>
  <si>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</si>
  <si>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</si>
  <si>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</si>
  <si>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</si>
  <si>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</si>
  <si>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</si>
  <si>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</si>
  <si>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</si>
  <si>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</si>
  <si>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</si>
  <si>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</si>
  <si>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</si>
  <si>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ארפורט אגח יא- איירפורט סיטי בע"מ</t>
  </si>
  <si>
    <t>1195999</t>
  </si>
  <si>
    <t>ביג  ח- ביג מרכזי קניות (2004) בע"מ</t>
  </si>
  <si>
    <t>1138924</t>
  </si>
  <si>
    <t>513623314</t>
  </si>
  <si>
    <t>ביג אגח יא- ביג מרכזי קניות (2004) בע"מ</t>
  </si>
  <si>
    <t>1151117</t>
  </si>
  <si>
    <t>ביג אגח יד- ביג מרכזי קניות (2004) בע"מ</t>
  </si>
  <si>
    <t>1161512</t>
  </si>
  <si>
    <t>הפניקס אגח 5- הפניקס אחזקות בע"מ</t>
  </si>
  <si>
    <t>7670284</t>
  </si>
  <si>
    <t>520017450</t>
  </si>
  <si>
    <t>ביטוח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</si>
  <si>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</si>
  <si>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</si>
  <si>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</si>
  <si>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</si>
  <si>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</si>
  <si>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</si>
  <si>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</si>
  <si>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לאומי התח נד404- בנק לאומי לישראל בע"מ</t>
  </si>
  <si>
    <t>6040471</t>
  </si>
  <si>
    <t>לאומי התח נדח' סד' 405- בנק לאומי לישראל בע"מ</t>
  </si>
  <si>
    <t>6040620</t>
  </si>
  <si>
    <t>לאומי כתבי התח נד סד' 402- בנק לאומי לישראל בע"מ</t>
  </si>
  <si>
    <t>6040398</t>
  </si>
  <si>
    <t>פועלים  י קוקו צמוד- בנק הפועלים בע"מ</t>
  </si>
  <si>
    <t>1199892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</si>
  <si>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</si>
  <si>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</si>
  <si>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</si>
  <si>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</si>
  <si>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</si>
  <si>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</si>
  <si>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פועלים התחייבות נדחית ח- בנק הפועלים בע"מ</t>
  </si>
  <si>
    <t>1199876</t>
  </si>
  <si>
    <t>פועלים ט' קוקו צמוד- בנק הפועלים בע"מ</t>
  </si>
  <si>
    <t>1199884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</si>
  <si>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</si>
  <si>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</si>
  <si>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</si>
  <si>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</si>
  <si>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</si>
  <si>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*מגה אור אג8- מגה אור החזקות בע"מ</t>
  </si>
  <si>
    <t>1147602</t>
  </si>
  <si>
    <t>513257873</t>
  </si>
  <si>
    <t>ilAA-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</si>
  <si>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</si>
  <si>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</si>
  <si>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</si>
  <si>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</si>
  <si>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</si>
  <si>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</si>
  <si>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</si>
  <si>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</si>
  <si>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</si>
  <si>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</si>
  <si>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</si>
  <si>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Aa3.il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</si>
  <si>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</si>
  <si>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</si>
  <si>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</si>
  <si>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</si>
  <si>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</si>
  <si>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</si>
  <si>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ביג אגח ז- ביג מרכזי קניות (2004) בע"מ</t>
  </si>
  <si>
    <t>1136084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</si>
  <si>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</si>
  <si>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</si>
  <si>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</si>
  <si>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</si>
  <si>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</si>
  <si>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</si>
  <si>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ביג מרכזי קניות יב- ביג מרכזי קניות (2004) בע"מ</t>
  </si>
  <si>
    <t>1156231</t>
  </si>
  <si>
    <t>בינלאומי הנפק התח כו- הבינלאומי הראשון הנפקות בע"מ</t>
  </si>
  <si>
    <t>1185537</t>
  </si>
  <si>
    <t>513141879</t>
  </si>
  <si>
    <t>בינלאומי הנפק התח כז- הבינלאומי הראשון הנפקות בע"מ</t>
  </si>
  <si>
    <t>1189497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</si>
  <si>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</si>
  <si>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</si>
  <si>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</si>
  <si>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</si>
  <si>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</si>
  <si>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</si>
  <si>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</si>
  <si>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</si>
  <si>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</si>
  <si>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</si>
  <si>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</si>
  <si>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</si>
  <si>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</si>
  <si>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</si>
  <si>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</si>
  <si>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</si>
  <si>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</si>
  <si>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</si>
  <si>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</si>
  <si>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</si>
  <si>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</si>
  <si>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</si>
  <si>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</si>
  <si>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</si>
  <si>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</si>
  <si>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</si>
  <si>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</si>
  <si>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</si>
  <si>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</si>
  <si>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</si>
  <si>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</si>
  <si>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</si>
  <si>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</si>
  <si>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</si>
  <si>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</si>
  <si>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</si>
  <si>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</si>
  <si>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</si>
  <si>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</si>
  <si>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</si>
  <si>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</si>
  <si>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</si>
  <si>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</si>
  <si>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</si>
  <si>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</si>
  <si>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</si>
  <si>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</si>
  <si>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</si>
  <si>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</si>
  <si>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</si>
  <si>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</si>
  <si>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</si>
  <si>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*מגה אור   אגח ו- מגה אור החזקות בע"מ</t>
  </si>
  <si>
    <t>1138668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</si>
  <si>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</si>
  <si>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</si>
  <si>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</si>
  <si>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</si>
  <si>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</si>
  <si>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</si>
  <si>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</si>
  <si>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</si>
  <si>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*סלקום אגח ח- סלקום ישראל בע"מ</t>
  </si>
  <si>
    <t>1132828</t>
  </si>
  <si>
    <t>511930125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</si>
  <si>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</si>
  <si>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</si>
  <si>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</si>
  <si>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</si>
  <si>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</si>
  <si>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</si>
  <si>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</si>
  <si>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</si>
  <si>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</si>
  <si>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</si>
  <si>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</si>
  <si>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</si>
  <si>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</si>
  <si>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</si>
  <si>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</si>
  <si>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</si>
  <si>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</si>
  <si>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אלון רבוע אגח ט- אלון רבוע כחול ישראל בעמ</t>
  </si>
  <si>
    <t>1197284</t>
  </si>
  <si>
    <t>520042847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</si>
  <si>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</si>
  <si>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</si>
  <si>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</si>
  <si>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</si>
  <si>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</si>
  <si>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</si>
  <si>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</si>
  <si>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</si>
  <si>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</si>
  <si>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</si>
  <si>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</si>
  <si>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</si>
  <si>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</si>
  <si>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</si>
  <si>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</si>
  <si>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</si>
  <si>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</si>
  <si>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</si>
  <si>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</si>
  <si>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</si>
  <si>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</si>
  <si>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</si>
  <si>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</si>
  <si>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</si>
  <si>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אפי נכסים אגח 8- אפי נכסים בע"מ</t>
  </si>
  <si>
    <t>1142231</t>
  </si>
  <si>
    <t>510560188</t>
  </si>
  <si>
    <t>נדלן מניב בחו"ל</t>
  </si>
  <si>
    <t>A2.il</t>
  </si>
  <si>
    <t>אפי נכסים אגח טו- אפי נכסים בע"מ</t>
  </si>
  <si>
    <t>1199603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</si>
  <si>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</si>
  <si>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</si>
  <si>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</si>
  <si>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</si>
  <si>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</si>
  <si>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</si>
  <si>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</si>
  <si>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</si>
  <si>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</si>
  <si>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ilA</t>
  </si>
  <si>
    <t>אשטרום קבוצה אגח ה- אשטרום נכסים בע"מ</t>
  </si>
  <si>
    <t>1199579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</si>
  <si>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</si>
  <si>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</si>
  <si>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</si>
  <si>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</si>
  <si>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</si>
  <si>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</si>
  <si>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</si>
  <si>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</si>
  <si>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</si>
  <si>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</si>
  <si>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</si>
  <si>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</si>
  <si>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</si>
  <si>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</si>
  <si>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</si>
  <si>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</si>
  <si>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מלונאות ותיירות</t>
  </si>
  <si>
    <t>A3.il</t>
  </si>
  <si>
    <t>ג'י סיטי  אגח יג- ג'י סיטי בע"מ</t>
  </si>
  <si>
    <t>1260652</t>
  </si>
  <si>
    <t>ג'י סיטי אגח יב- ג'י סיטי בע"מ</t>
  </si>
  <si>
    <t>1260603</t>
  </si>
  <si>
    <t>ג'י סיטי אגח יד- ג'י סיטי בע"מ</t>
  </si>
  <si>
    <t>1260736</t>
  </si>
  <si>
    <t>הכשרת הישוב אג"ח 23- חברת הכשרת הישוב בישראל בע"מ</t>
  </si>
  <si>
    <t>6120323</t>
  </si>
  <si>
    <t>הכשרת הישוב אגח 24- חברת הכשרת הישוב בישראל בע"מ</t>
  </si>
  <si>
    <t>1191519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</si>
  <si>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</si>
  <si>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</si>
  <si>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</si>
  <si>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</si>
  <si>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</si>
  <si>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</si>
  <si>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</si>
  <si>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</si>
  <si>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</si>
  <si>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</si>
  <si>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</si>
  <si>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</si>
  <si>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</si>
  <si>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</si>
  <si>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</si>
  <si>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</si>
  <si>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1841580</t>
  </si>
  <si>
    <t>ארי נדלן אגח א- ארי נדל"ן(ארנה) השקעות בע"מ</t>
  </si>
  <si>
    <t>3660156</t>
  </si>
  <si>
    <t>520038332</t>
  </si>
  <si>
    <t>משק אנרגיה אגח א- משק אנרגיה-אנרגיות מתחדשות בע"מ</t>
  </si>
  <si>
    <t>1169531</t>
  </si>
  <si>
    <t>516167343</t>
  </si>
  <si>
    <t>דיסקונט אגח יד- דיסקונט מנפיקים בע"מ</t>
  </si>
  <si>
    <t>7480163</t>
  </si>
  <si>
    <t>פועלים אגח 100- בנק הפועלים בע"מ</t>
  </si>
  <si>
    <t>6620488</t>
  </si>
  <si>
    <t>תעשיה אוירית אגח ד- התעשיה האוירית לישראל בע"מ</t>
  </si>
  <si>
    <t>1133131</t>
  </si>
  <si>
    <t>520027194</t>
  </si>
  <si>
    <t>ביטחוניות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</si>
  <si>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</si>
  <si>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</si>
  <si>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</si>
  <si>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</si>
  <si>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</si>
  <si>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</si>
  <si>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</si>
  <si>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</si>
  <si>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</si>
  <si>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</si>
  <si>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</si>
  <si>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</si>
  <si>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</si>
  <si>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ה- אמות השקעות בע"מ</t>
  </si>
  <si>
    <t>1138114</t>
  </si>
  <si>
    <t>אמות אגח ז- אמות השקעות בע"מ</t>
  </si>
  <si>
    <t>1162866</t>
  </si>
  <si>
    <t>הראל השקעות אגח א- הראל השקעות בביטוח ושרותים פיננסים בע"מ</t>
  </si>
  <si>
    <t>5850110</t>
  </si>
  <si>
    <t>520033986</t>
  </si>
  <si>
    <t>וילאר אינטרנ' ח'- וילאר אינטרנשיונל בע"מ</t>
  </si>
  <si>
    <t>4160156</t>
  </si>
  <si>
    <t>520038910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</si>
  <si>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</si>
  <si>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</si>
  <si>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</si>
  <si>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</si>
  <si>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</si>
  <si>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</si>
  <si>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</si>
  <si>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</si>
  <si>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</si>
  <si>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</si>
  <si>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</si>
  <si>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</si>
  <si>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</si>
  <si>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</si>
  <si>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</si>
  <si>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</si>
  <si>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</si>
  <si>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</si>
  <si>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</si>
  <si>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הראל הנפקות יב ש- הראל ביטוח מימון והנפקות בע"מ</t>
  </si>
  <si>
    <t>1138163</t>
  </si>
  <si>
    <t>כלל אגח יא- כללביט מימון בע"מ</t>
  </si>
  <si>
    <t>1160647</t>
  </si>
  <si>
    <t>כלל ביטוח אגח א- כלל החזקות עסקי ביטוח בע"מ</t>
  </si>
  <si>
    <t>1193481</t>
  </si>
  <si>
    <t>520036120</t>
  </si>
  <si>
    <t>כלל מימון אגח יב- כללביט מימון בע"מ</t>
  </si>
  <si>
    <t>1179928</t>
  </si>
  <si>
    <t>כללביט אגח י'- כללביט מימון בע"מ</t>
  </si>
  <si>
    <t>1136068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</si>
  <si>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</si>
  <si>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</si>
  <si>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</si>
  <si>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</si>
  <si>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</si>
  <si>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</si>
  <si>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</si>
  <si>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</si>
  <si>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</si>
  <si>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</si>
  <si>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</si>
  <si>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</si>
  <si>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</si>
  <si>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</si>
  <si>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מסחר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</si>
  <si>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</si>
  <si>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</si>
  <si>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</si>
  <si>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</si>
  <si>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</si>
  <si>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</si>
  <si>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</si>
  <si>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</si>
  <si>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</si>
  <si>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</si>
  <si>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</si>
  <si>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</si>
  <si>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</si>
  <si>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</si>
  <si>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</si>
  <si>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</si>
  <si>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</si>
  <si>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</si>
  <si>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</si>
  <si>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</si>
  <si>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</si>
  <si>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</si>
  <si>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</si>
  <si>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*פז נפט  אגח ח- פז חברת הנפט בע"מ</t>
  </si>
  <si>
    <t>1162817</t>
  </si>
  <si>
    <t>*פז נפט אגח ד- פז חברת הנפט בע"מ</t>
  </si>
  <si>
    <t>1132505</t>
  </si>
  <si>
    <t>*פרטנר אגח ו- חברת פרטנר תקשורת בע"מ</t>
  </si>
  <si>
    <t>1141415</t>
  </si>
  <si>
    <t>520044314</t>
  </si>
  <si>
    <t>*פרטנר אגח ז- חברת פרטנר תקשורת בע"מ</t>
  </si>
  <si>
    <t>1156397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</si>
  <si>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</si>
  <si>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</si>
  <si>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</si>
  <si>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</si>
  <si>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</si>
  <si>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</si>
  <si>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</si>
  <si>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</si>
  <si>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אלון רבוע כחול אגח ח- אלון רבוע כחול ישראל בעמ</t>
  </si>
  <si>
    <t>1197276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</si>
  <si>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</si>
  <si>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</si>
  <si>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</si>
  <si>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</si>
  <si>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</si>
  <si>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</si>
  <si>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</si>
  <si>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</si>
  <si>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שפיר הנדס אגח ג- שפיר הנדסה חוצה ישראל צפון בע"מ</t>
  </si>
  <si>
    <t>1178417</t>
  </si>
  <si>
    <t>514892801</t>
  </si>
  <si>
    <t>מתכת ומוצרי בניה</t>
  </si>
  <si>
    <t>שפיר הנדסה  אג"ח א- שפיר הנדסה חוצה ישראל צפון בע"מ</t>
  </si>
  <si>
    <t>1136134</t>
  </si>
  <si>
    <t>שפיר הנדסה אגח ב- שפיר הנדסה חוצה ישראל צפון בע"מ</t>
  </si>
  <si>
    <t>1141951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</si>
  <si>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</si>
  <si>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</si>
  <si>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</si>
  <si>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</si>
  <si>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</si>
  <si>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</si>
  <si>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</si>
  <si>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</si>
  <si>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</si>
  <si>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</si>
  <si>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</si>
  <si>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</si>
  <si>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</si>
  <si>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</si>
  <si>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</si>
  <si>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</si>
  <si>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</si>
  <si>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</si>
  <si>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איידיאיי הנפקות התחייבות ה- איי.די.איי. הנפקות (2010) בע"מ</t>
  </si>
  <si>
    <t>1155878</t>
  </si>
  <si>
    <t>514486042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</si>
  <si>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</si>
  <si>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</si>
  <si>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</si>
  <si>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</si>
  <si>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</si>
  <si>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</si>
  <si>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</si>
  <si>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</si>
  <si>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</si>
  <si>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</si>
  <si>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</si>
  <si>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</si>
  <si>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</si>
  <si>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</si>
  <si>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</si>
  <si>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</si>
  <si>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</si>
  <si>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</si>
  <si>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</si>
  <si>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</si>
  <si>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</si>
  <si>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ג'י סיטי אג יז- ג'י סיטי בע"מ</t>
  </si>
  <si>
    <t>1198142</t>
  </si>
  <si>
    <t>קרדן נדלן אגח- קרדן ישראל בע"מ</t>
  </si>
  <si>
    <t>1172725</t>
  </si>
  <si>
    <t>520041005</t>
  </si>
  <si>
    <t>שיכון ובינוי אנרגיה אגח א'- שיכון ובינוי אנרגיה בע"מ</t>
  </si>
  <si>
    <t>1198571</t>
  </si>
  <si>
    <t>510459928</t>
  </si>
  <si>
    <t>*אנלייט אנר אגח ה- אנלייט אנרגיה מתחדשת בע"מ</t>
  </si>
  <si>
    <t>7200116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</si>
  <si>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</si>
  <si>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</si>
  <si>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</si>
  <si>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</si>
  <si>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</si>
  <si>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</si>
  <si>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</si>
  <si>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</si>
  <si>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</si>
  <si>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</si>
  <si>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</si>
  <si>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</si>
  <si>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אלביט מערכות אגח ג- אלביט בע"מ</t>
  </si>
  <si>
    <t>1178250</t>
  </si>
  <si>
    <t>520043027</t>
  </si>
  <si>
    <t>אלביט מערכות אגח ד- אלביט מערכות בע"מ</t>
  </si>
  <si>
    <t>1178268</t>
  </si>
  <si>
    <t>סה"כ אחר</t>
  </si>
  <si>
    <t>ISRELE 3.75 02/32- חברת החשמל לישראל בע"מ</t>
  </si>
  <si>
    <t>IL0060004004</t>
  </si>
  <si>
    <t>בלומברג</t>
  </si>
  <si>
    <t>BBB+</t>
  </si>
  <si>
    <t>HAPOAL 3.255 01/32- בנק הפועלים בע"מ</t>
  </si>
  <si>
    <t>IL0066204707</t>
  </si>
  <si>
    <t>BBB</t>
  </si>
  <si>
    <t>LUMIIT 3.275 01/31-01/26- בנק לאומי לישראל בע"מ</t>
  </si>
  <si>
    <t>IL0060404899</t>
  </si>
  <si>
    <t>LUMIIT 7.129 07/33- בנק לאומי לישראל בע"מ</t>
  </si>
  <si>
    <t>IL0060406795</t>
  </si>
  <si>
    <t>ICLIT 6 3/8 05/31/38-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</si>
  <si>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</si>
  <si>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</si>
  <si>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</si>
  <si>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</si>
  <si>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</si>
  <si>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ENOIGA 8.5 30/09/33-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</si>
  <si>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</si>
  <si>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</si>
  <si>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</si>
  <si>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</si>
  <si>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</si>
  <si>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</si>
  <si>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</si>
  <si>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</si>
  <si>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</si>
  <si>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</si>
  <si>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טבע תעשיות פרמצבטיות בע"מ</t>
  </si>
  <si>
    <t>US88167AAR23</t>
  </si>
  <si>
    <t>ALVGR 4.252 07/52- allianz se-reg</t>
  </si>
  <si>
    <t>DE000A30VJZ6</t>
  </si>
  <si>
    <t>Insurance</t>
  </si>
  <si>
    <t>A+</t>
  </si>
  <si>
    <t>Srenvx 4.5% 09/2044- Cloverie plc swiss reins</t>
  </si>
  <si>
    <t>XS1108784510</t>
  </si>
  <si>
    <t>A</t>
  </si>
  <si>
    <t>ZURNVX 3 04/51- ZURICH FINANCE IRELAND DESIG</t>
  </si>
  <si>
    <t>XS2283177561</t>
  </si>
  <si>
    <t>A2</t>
  </si>
  <si>
    <t>ZURNVX 3.5 05/52- WILLOW NO.2 FOR ZURICH</t>
  </si>
  <si>
    <t>XS2416978190</t>
  </si>
  <si>
    <t>ALVGR 3.2 PERP- ALLIANZ NFJ</t>
  </si>
  <si>
    <t>US018820AB64</t>
  </si>
  <si>
    <t>A3</t>
  </si>
  <si>
    <t>AXASA 4.25 03/43- AXA GLOBAL</t>
  </si>
  <si>
    <t>XS2487052487</t>
  </si>
  <si>
    <t>A-</t>
  </si>
  <si>
    <t>FABSJV 5.875 01/34- Foundry JV Holdco LLC</t>
  </si>
  <si>
    <t>US350930AA10</t>
  </si>
  <si>
    <t>Other</t>
  </si>
  <si>
    <t>SHBASS 4.625 08/32- SVENSKA  HANDELSBANKEN AB</t>
  </si>
  <si>
    <t>XS2523511165</t>
  </si>
  <si>
    <t>Banks</t>
  </si>
  <si>
    <t>ANZ 6.742 12/32- ANZNZ</t>
  </si>
  <si>
    <t>USQ0954PVM14</t>
  </si>
  <si>
    <t>NAB 3.933 08/2034-08/29- NATIONAL AUSTRALIA</t>
  </si>
  <si>
    <t>USG6S94TAB96</t>
  </si>
  <si>
    <t>SCENTRE GROUP 4.75 09/80- SCENTRE GROUP</t>
  </si>
  <si>
    <t>USQ8053LAA28</t>
  </si>
  <si>
    <t>Real Estate</t>
  </si>
  <si>
    <t>SCGAU 5.125 09/2080- SCENTRE GROUP</t>
  </si>
  <si>
    <t>USQ8053LAB01</t>
  </si>
  <si>
    <t>AER 3.3 01/32- AERCAP IRELAND CAPITAL</t>
  </si>
  <si>
    <t>US00774MAX39</t>
  </si>
  <si>
    <t>Capital Goods</t>
  </si>
  <si>
    <t>ASSGEN 5.8 07/32- Assicurazioni generali</t>
  </si>
  <si>
    <t>XS2468223107</t>
  </si>
  <si>
    <t>Baa2</t>
  </si>
  <si>
    <t>C 6.174 05/34- CITIGROUP INC</t>
  </si>
  <si>
    <t>US17327CAR43</t>
  </si>
  <si>
    <t>GM 6.4 01/09/2033- GENERAL MOTORS CORP</t>
  </si>
  <si>
    <t>US37045XED49</t>
  </si>
  <si>
    <t>Automobiles &amp; Components</t>
  </si>
  <si>
    <t>INTNED 4.125 08/33- ING Groep</t>
  </si>
  <si>
    <t>XS2524746687</t>
  </si>
  <si>
    <t>MQGAU 6.798 01/33- MQGAU O</t>
  </si>
  <si>
    <t>USQ568A9SS79</t>
  </si>
  <si>
    <t>Diversified Financials</t>
  </si>
  <si>
    <t>PRU 6 09/52- PRUDENTIAL</t>
  </si>
  <si>
    <t>US744320BK76</t>
  </si>
  <si>
    <t>STLA 6.375 09/32- STLA 6.375 09/32</t>
  </si>
  <si>
    <t>USU85861AE97</t>
  </si>
  <si>
    <t>TD 8.125 10/82- Toronto Dominion Bank</t>
  </si>
  <si>
    <t>US89117F8Z56</t>
  </si>
  <si>
    <t>ACAFP 7.25 PERP- CREDIT AGRICOLE SA</t>
  </si>
  <si>
    <t>FR001400F067</t>
  </si>
  <si>
    <t>BACR 7.119 06/34- BARCLAYS BANK</t>
  </si>
  <si>
    <t>US06738ECH62</t>
  </si>
  <si>
    <t>BCRED 2.625 12/26- BCRED Castle Peak Funding LLC</t>
  </si>
  <si>
    <t>US09261HAD98</t>
  </si>
  <si>
    <t>BCRED 7.05 09/25- BCRED Castle Peak Funding LLC</t>
  </si>
  <si>
    <t>US09261HBA41</t>
  </si>
  <si>
    <t>ENBCN 5.5% 15/07/2017- ENBRIDGE</t>
  </si>
  <si>
    <t>US29250NAS45</t>
  </si>
  <si>
    <t>ENBCN 6 01/27-01/77- ENBRIDGE</t>
  </si>
  <si>
    <t>us29250nan57</t>
  </si>
  <si>
    <t>ENELIM 6.625 PERP- ENELIM 5 1/8 10</t>
  </si>
  <si>
    <t>XS2576550243</t>
  </si>
  <si>
    <t>Utilities</t>
  </si>
  <si>
    <t>FS KKR CAPITAL 4.25 2/25-01/25- FS KKR CAPITAL CORP</t>
  </si>
  <si>
    <t>US30313RAA77</t>
  </si>
  <si>
    <t>FSK 3.125 10/28- FS KKR CAPITAL CORP</t>
  </si>
  <si>
    <t>US302635AK33</t>
  </si>
  <si>
    <t>IBSEM 4.875 PERP- IBSEM 4.875 PERP</t>
  </si>
  <si>
    <t>XS2580221658</t>
  </si>
  <si>
    <t>J 5.9 03/33- J 5.9 03/33</t>
  </si>
  <si>
    <t>US469814AA50</t>
  </si>
  <si>
    <t>Commercial &amp; Professional Services</t>
  </si>
  <si>
    <t>KD 3.15 10/31- KD</t>
  </si>
  <si>
    <t>US50155QAL41</t>
  </si>
  <si>
    <t>Software &amp; Services</t>
  </si>
  <si>
    <t>LKQ 6.25 6/33- LKQ Corporation</t>
  </si>
  <si>
    <t>US501889AE98</t>
  </si>
  <si>
    <t>Consumer Durables &amp; Apparel</t>
  </si>
  <si>
    <t>MTZ 4.5 08/28- MASTEC INC</t>
  </si>
  <si>
    <t>US576323AP42</t>
  </si>
  <si>
    <t>NGLS 4 01/32- NGLS</t>
  </si>
  <si>
    <t>US87612BBU52</t>
  </si>
  <si>
    <t>NGLS 6.875 15/01/29- NGLS</t>
  </si>
  <si>
    <t>US87612BBN10</t>
  </si>
  <si>
    <t>NSANY 7.05 09/15/28 CORP- NISSAN MOTOR CO LTD</t>
  </si>
  <si>
    <t>USU6547TAF76</t>
  </si>
  <si>
    <t>NWG 7.416 06/33- NATWEST GROUP PLC</t>
  </si>
  <si>
    <t>XS2563349765</t>
  </si>
  <si>
    <t>ORCINC 4.7 02/27- ORDH</t>
  </si>
  <si>
    <t>US69120VAF85</t>
  </si>
  <si>
    <t>owl rock 7.95 06/28- OWL ROCK CAPITAL CORP</t>
  </si>
  <si>
    <t>US69120VAR24</t>
  </si>
  <si>
    <t>SEB 6.875 PERP- SKANDINAVISKA ENSKILDA</t>
  </si>
  <si>
    <t>XS2479344561</t>
  </si>
  <si>
    <t>Baa3</t>
  </si>
  <si>
    <t>SRENVX 5.75 08/15/50 08/25- ARGENTUM (SWISS RE LTD)</t>
  </si>
  <si>
    <t>XS1261170515</t>
  </si>
  <si>
    <t>דירוג פנימי</t>
  </si>
  <si>
    <t>SSE PLC 4%- SSE PLC</t>
  </si>
  <si>
    <t>XS2439704318</t>
  </si>
  <si>
    <t>TELIAS 4.625 PREP- TELIA</t>
  </si>
  <si>
    <t>XS2526881532</t>
  </si>
  <si>
    <t>Telecommunication Services</t>
  </si>
  <si>
    <t>VW 4.625 PERP 06/28- Volkswagen intl fin</t>
  </si>
  <si>
    <t>XS1799939027</t>
  </si>
  <si>
    <t>VW 7.875- Volkswagen AG</t>
  </si>
  <si>
    <t>XS2675884733</t>
  </si>
  <si>
    <t>US55903VBC63</t>
  </si>
  <si>
    <t>Media</t>
  </si>
  <si>
    <t>AER 6.5 06/45- AER</t>
  </si>
  <si>
    <t>US00773HAA59</t>
  </si>
  <si>
    <t>BB+</t>
  </si>
  <si>
    <t>AY 4.125 06/28- AYR WELLNESS INC</t>
  </si>
  <si>
    <t>US04916WAA27</t>
  </si>
  <si>
    <t>BAYNGR 3.125 11/79-11/27- BAYNGR</t>
  </si>
  <si>
    <t>XS2077670342</t>
  </si>
  <si>
    <t>Pharmaceuticals &amp; Biotechnology</t>
  </si>
  <si>
    <t>BAYNGR 6.625 09/25/2083- BAYNGR</t>
  </si>
  <si>
    <t>XS2684826014</t>
  </si>
  <si>
    <t>Health Care Equipment &amp; Services</t>
  </si>
  <si>
    <t>BNP 7.75 PERP- BNP Paribas Asset Manag</t>
  </si>
  <si>
    <t>USF1067PAC08</t>
  </si>
  <si>
    <t>Ba1</t>
  </si>
  <si>
    <t>BRITEL 8.375 09/28- British Telecommunications PLC</t>
  </si>
  <si>
    <t>XS2636324274</t>
  </si>
  <si>
    <t>F 6.1 08/32- Ford Motor Company</t>
  </si>
  <si>
    <t>US345370DB39</t>
  </si>
  <si>
    <t>F 6.125 05/15/28- Ford Motor Company</t>
  </si>
  <si>
    <t>XS2623496085</t>
  </si>
  <si>
    <t>F 7.35 11/27- Ford motor credit co LLC</t>
  </si>
  <si>
    <t>US345397C353</t>
  </si>
  <si>
    <t>INTNED 7.5 PERP- Intned</t>
  </si>
  <si>
    <t>XS2585240984</t>
  </si>
  <si>
    <t>MATTEL 3.75 04/29- Mattel Inc</t>
  </si>
  <si>
    <t>US577081BF84</t>
  </si>
  <si>
    <t>NWSA 5.125 02/32- NWSA</t>
  </si>
  <si>
    <t>US65249BAB53</t>
  </si>
  <si>
    <t>RRX 6.4 15/4/2033- RRX 6.4 15/4/2033</t>
  </si>
  <si>
    <t>US758750AF08</t>
  </si>
  <si>
    <t>SWEDA 7.625 PERP- SWEDA 7.625 PERP</t>
  </si>
  <si>
    <t>XS2580715147</t>
  </si>
  <si>
    <t>Trpcn 5.3 3/77- Trpcn</t>
  </si>
  <si>
    <t>US89356BAC28</t>
  </si>
  <si>
    <t>VODAFONE 4.125 06/81- Vodafone Group</t>
  </si>
  <si>
    <t>US92857WBW91</t>
  </si>
  <si>
    <t>VODAFONE 6.5 08/84- Vodafone Group</t>
  </si>
  <si>
    <t>XS2630490717</t>
  </si>
  <si>
    <t>VODAFONE GROUP- Vodafone Group</t>
  </si>
  <si>
    <t>XS1888180640</t>
  </si>
  <si>
    <t>ZFFNGR 5.75 08/26- ZFFNGR 5.75 08/26</t>
  </si>
  <si>
    <t>XS2582404724</t>
  </si>
  <si>
    <t>ZFFNGR 6.125 03/29- ZFFNGR 5.75 08/26</t>
  </si>
  <si>
    <t>XS2681541327</t>
  </si>
  <si>
    <t>ALLISON TRANS 3.75 01/31- allison</t>
  </si>
  <si>
    <t>US019736AG29</t>
  </si>
  <si>
    <t>Ba2</t>
  </si>
  <si>
    <t>ALLISON TRANSM 5.875 06/29- ALLISON TRANSMISSION</t>
  </si>
  <si>
    <t>US019736AF46</t>
  </si>
  <si>
    <t>CHARLES RIVER LAB 4 03/31- CHARLES RIVER LABORATORIES</t>
  </si>
  <si>
    <t>US159864AJ65</t>
  </si>
  <si>
    <t>BB</t>
  </si>
  <si>
    <t>GPK 3.75 02/30- GRAND PEAK</t>
  </si>
  <si>
    <t>US38869AAD90</t>
  </si>
  <si>
    <t>HESM 5.125 06/28- HESS MIDSTREAM PARTNERS LP</t>
  </si>
  <si>
    <t>US428104AA14</t>
  </si>
  <si>
    <t>HILTON DOMESTIC 4 05/31- HILTON DOMESTIC OPERATING</t>
  </si>
  <si>
    <t>US432833AL52</t>
  </si>
  <si>
    <t>Hotels Restaurants &amp; Leisure</t>
  </si>
  <si>
    <t>SOCGEN 7.875 PERP- Societe Generale</t>
  </si>
  <si>
    <t>FR001400F877</t>
  </si>
  <si>
    <t>TELEFO 6.135 PER- TELEFONAKTIEBOL</t>
  </si>
  <si>
    <t>XS2582389156</t>
  </si>
  <si>
    <t>TELEFO 7.125 PERP- TELEFONICA EUROPE BV</t>
  </si>
  <si>
    <t>XS2462605671</t>
  </si>
  <si>
    <t>ASGN 4.625 15/05/2028- ASGN INC</t>
  </si>
  <si>
    <t>US00191UAA07</t>
  </si>
  <si>
    <t>BACR 8.875 15/09/2027- BARCLAYS CAPITAL INC</t>
  </si>
  <si>
    <t>XS2492482828</t>
  </si>
  <si>
    <t>CLH 6.375 02/01/31- CLEAN HARBORS INC</t>
  </si>
  <si>
    <t>US184496AQ03</t>
  </si>
  <si>
    <t>Ba3</t>
  </si>
  <si>
    <t>LLOYDS 8.5 PERP_28- LLOYDS BANKING GROUP PLC</t>
  </si>
  <si>
    <t>XS2575900977</t>
  </si>
  <si>
    <t>LLOYDS 8.500% Perpetual Corp- LLOYDS BANKING GROUP PLC</t>
  </si>
  <si>
    <t>XS2529511722</t>
  </si>
  <si>
    <t>MTCHII 4.125 08/30- MATCH GROUP INC</t>
  </si>
  <si>
    <t>US57665RAL06</t>
  </si>
  <si>
    <t>ATRFIN 2.625 09/27- Atrium Finance PLC</t>
  </si>
  <si>
    <t>XS2294495838</t>
  </si>
  <si>
    <t>B1</t>
  </si>
  <si>
    <t>CCO HOLDINGS 4.75 03/30-09/24- CCO HOLDINGS</t>
  </si>
  <si>
    <t>US1248EPCD32</t>
  </si>
  <si>
    <t>CHTR 7.375 03/31- CCO HOLDINGS</t>
  </si>
  <si>
    <t>US1248EPCT83</t>
  </si>
  <si>
    <t>EDF 5 01/22/49- Electricite DE France SA</t>
  </si>
  <si>
    <t>FR0011697028</t>
  </si>
  <si>
    <t>B+</t>
  </si>
  <si>
    <t>ELECTRICITE DE FRANCE- ELEC DE FRANCE</t>
  </si>
  <si>
    <t>FR0011401728</t>
  </si>
  <si>
    <t>ORGNON 5.125 2031- CLEAN HARBORS INC</t>
  </si>
  <si>
    <t>US68622TAB70</t>
  </si>
  <si>
    <t>ATRSAV 3.625 04/2026- ATRIUM FINANCE ISSUER BV</t>
  </si>
  <si>
    <t>XS2338530467</t>
  </si>
  <si>
    <t>B3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</si>
  <si>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</si>
  <si>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</si>
  <si>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</si>
  <si>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</si>
  <si>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</si>
  <si>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</si>
  <si>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</si>
  <si>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</si>
  <si>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</si>
  <si>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</si>
  <si>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הפניקס-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</si>
  <si>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</si>
  <si>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</si>
  <si>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</si>
  <si>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</si>
  <si>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</si>
  <si>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</si>
  <si>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</si>
  <si>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</si>
  <si>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</si>
  <si>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</si>
  <si>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</si>
  <si>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</si>
  <si>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</si>
  <si>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</si>
  <si>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</si>
  <si>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</si>
  <si>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</si>
  <si>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</si>
  <si>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</si>
  <si>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</si>
  <si>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</si>
  <si>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</si>
  <si>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</si>
  <si>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</si>
  <si>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</si>
  <si>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</si>
  <si>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</si>
  <si>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</si>
  <si>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</si>
  <si>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10758801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</si>
  <si>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</si>
  <si>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</si>
  <si>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</si>
  <si>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</si>
  <si>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</si>
  <si>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</si>
  <si>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</si>
  <si>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</si>
  <si>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</si>
  <si>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</si>
  <si>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</si>
  <si>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</si>
  <si>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</si>
  <si>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</si>
  <si>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</si>
  <si>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</si>
  <si>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</si>
  <si>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</si>
  <si>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</si>
  <si>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חוצה ישראל צפון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</si>
  <si>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</si>
  <si>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</si>
  <si>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</si>
  <si>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</si>
  <si>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</si>
  <si>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</si>
  <si>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</si>
  <si>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</si>
  <si>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</si>
  <si>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</si>
  <si>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</si>
  <si>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</si>
  <si>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</si>
  <si>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</si>
  <si>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</si>
  <si>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</si>
  <si>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</si>
  <si>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</si>
  <si>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</si>
  <si>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</si>
  <si>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</si>
  <si>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</si>
  <si>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</si>
  <si>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</si>
  <si>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</si>
  <si>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</si>
  <si>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</si>
  <si>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</si>
  <si>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</si>
  <si>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משק אנרגיה- משק אנרגיה-אנרגיות מתחדשות בע"מ</t>
  </si>
  <si>
    <t>1166974</t>
  </si>
  <si>
    <t>*פז בית זיקוק אשדוד- פז בית זיקוק לנפט-אשדוד בע"מ</t>
  </si>
  <si>
    <t>1198910</t>
  </si>
  <si>
    <t>513775163</t>
  </si>
  <si>
    <t>*פז נפט- פז חברת הנפט בע"מ</t>
  </si>
  <si>
    <t>1100007</t>
  </si>
  <si>
    <t>שוב אנרגיה- שיכון ובינוי אנרגיה בע"מ</t>
  </si>
  <si>
    <t>1188242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</si>
  <si>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</si>
  <si>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</si>
  <si>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</si>
  <si>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</si>
  <si>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</si>
  <si>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</si>
  <si>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</si>
  <si>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</si>
  <si>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</si>
  <si>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</si>
  <si>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ביטוח- כלל החזקות עסקי ביטוח בע"מ</t>
  </si>
  <si>
    <t>224014</t>
  </si>
  <si>
    <t>מנורה מבטחים החזקות- מנורה מבטחים החזקות בע"מ</t>
  </si>
  <si>
    <t>566018</t>
  </si>
  <si>
    <t>520007469</t>
  </si>
  <si>
    <t>אאורה- אאורה השקעות בע"מ</t>
  </si>
  <si>
    <t>373019</t>
  </si>
  <si>
    <t>520038274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</si>
  <si>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</si>
  <si>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</si>
  <si>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</si>
  <si>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</si>
  <si>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</si>
  <si>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</si>
  <si>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</si>
  <si>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</si>
  <si>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</si>
  <si>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</si>
  <si>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</si>
  <si>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</si>
  <si>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*פרשקובסקי- פרשקובסקי השקעות ובניין בע"מ</t>
  </si>
  <si>
    <t>1102128</t>
  </si>
  <si>
    <t>513817817</t>
  </si>
  <si>
    <t>אקרו קבוצה- קבוצת אקרו בע"מ</t>
  </si>
  <si>
    <t>1184902</t>
  </si>
  <si>
    <t>קרסו נדלן- קרסו נדלן בע"מ</t>
  </si>
  <si>
    <t>1187962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</si>
  <si>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</si>
  <si>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</si>
  <si>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</si>
  <si>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</si>
  <si>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</si>
  <si>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</si>
  <si>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</si>
  <si>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</si>
  <si>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</si>
  <si>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</si>
  <si>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</si>
  <si>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</si>
  <si>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</si>
  <si>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</si>
  <si>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</si>
  <si>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</si>
  <si>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</si>
  <si>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</si>
  <si>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</si>
  <si>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</si>
  <si>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</si>
  <si>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</si>
  <si>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</si>
  <si>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</si>
  <si>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</si>
  <si>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</si>
  <si>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</si>
  <si>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</si>
  <si>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</si>
  <si>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</si>
  <si>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</si>
  <si>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</si>
  <si>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</si>
  <si>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</si>
  <si>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</si>
  <si>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</si>
  <si>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</si>
  <si>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</si>
  <si>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</si>
  <si>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גרופ-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</si>
  <si>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</si>
  <si>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</si>
  <si>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</si>
  <si>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</si>
  <si>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</si>
  <si>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</si>
  <si>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</si>
  <si>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</si>
  <si>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</si>
  <si>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</si>
  <si>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</si>
  <si>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</si>
  <si>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</si>
  <si>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סאמיט- סאמיט אחזקות נדל"ן בע"מ</t>
  </si>
  <si>
    <t>1081686</t>
  </si>
  <si>
    <t>520043720</t>
  </si>
  <si>
    <t>הכשרה הישוב- חברת הכשרת הישוב בישראל בע"מ</t>
  </si>
  <si>
    <t>612010</t>
  </si>
  <si>
    <t>ישרס- ישרס חברה להשקעות בע"מ</t>
  </si>
  <si>
    <t>613034</t>
  </si>
  <si>
    <t>*מגדלי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</si>
  <si>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</si>
  <si>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</si>
  <si>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</si>
  <si>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</si>
  <si>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</si>
  <si>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</si>
  <si>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</si>
  <si>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</si>
  <si>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</si>
  <si>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</si>
  <si>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</si>
  <si>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</si>
  <si>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</si>
  <si>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</si>
  <si>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</si>
  <si>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</si>
  <si>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</si>
  <si>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</si>
  <si>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</si>
  <si>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</si>
  <si>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</si>
  <si>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</si>
  <si>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</si>
  <si>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</si>
  <si>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</si>
  <si>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</si>
  <si>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</si>
  <si>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</si>
  <si>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</si>
  <si>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</si>
  <si>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</si>
  <si>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</si>
  <si>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</si>
  <si>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</si>
  <si>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</si>
  <si>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</si>
  <si>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</si>
  <si>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</si>
  <si>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</si>
  <si>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</si>
  <si>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</si>
  <si>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</si>
  <si>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</si>
  <si>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</si>
  <si>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</si>
  <si>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</si>
  <si>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</si>
  <si>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</si>
  <si>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</si>
  <si>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</si>
  <si>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</si>
  <si>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</si>
  <si>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</si>
  <si>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</si>
  <si>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</si>
  <si>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</si>
  <si>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</si>
  <si>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</si>
  <si>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</si>
  <si>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</si>
  <si>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</si>
  <si>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</si>
  <si>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</si>
  <si>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</si>
  <si>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</si>
  <si>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</si>
  <si>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</si>
  <si>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</si>
  <si>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</si>
  <si>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</si>
  <si>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</si>
  <si>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</si>
  <si>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</si>
  <si>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</si>
  <si>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*אלקטרה פאוור-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</si>
  <si>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</si>
  <si>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</si>
  <si>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</si>
  <si>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</si>
  <si>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</si>
  <si>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</si>
  <si>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</si>
  <si>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</si>
  <si>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</si>
  <si>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</si>
  <si>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</si>
  <si>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</si>
  <si>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</si>
  <si>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</si>
  <si>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</si>
  <si>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</si>
  <si>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</si>
  <si>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</si>
  <si>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</si>
  <si>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</si>
  <si>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</si>
  <si>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</si>
  <si>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</si>
  <si>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</si>
  <si>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</si>
  <si>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</si>
  <si>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קרדן נדלן יזום- קרדן נדל"ן יזום ופיתוח בע"מ</t>
  </si>
  <si>
    <t>1118447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</si>
  <si>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</si>
  <si>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</si>
  <si>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</si>
  <si>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</si>
  <si>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</si>
  <si>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</si>
  <si>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</si>
  <si>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</si>
  <si>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</si>
  <si>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</si>
  <si>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</si>
  <si>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</si>
  <si>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</si>
  <si>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</si>
  <si>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</si>
  <si>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</si>
  <si>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</si>
  <si>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</si>
  <si>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</si>
  <si>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</si>
  <si>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</si>
  <si>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</si>
  <si>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</si>
  <si>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</si>
  <si>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</si>
  <si>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*תומר אנרגיה- תומר תמלוגי אנרגיה (2012)  בע"מ</t>
  </si>
  <si>
    <t>1129493</t>
  </si>
  <si>
    <t>514837111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</si>
  <si>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</si>
  <si>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</si>
  <si>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</si>
  <si>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</si>
  <si>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</si>
  <si>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</si>
  <si>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</si>
  <si>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</si>
  <si>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</si>
  <si>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</si>
  <si>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</si>
  <si>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</si>
  <si>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</si>
  <si>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</si>
  <si>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</si>
  <si>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</si>
  <si>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</si>
  <si>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</si>
  <si>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</si>
  <si>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</si>
  <si>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</si>
  <si>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</si>
  <si>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</si>
  <si>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</si>
  <si>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</si>
  <si>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</si>
  <si>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</si>
  <si>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</si>
  <si>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</si>
  <si>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</si>
  <si>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</si>
  <si>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</si>
  <si>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</si>
  <si>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</si>
  <si>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</si>
  <si>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</si>
  <si>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</si>
  <si>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</si>
  <si>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</si>
  <si>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</si>
  <si>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</si>
  <si>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</si>
  <si>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</si>
  <si>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</si>
  <si>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</si>
  <si>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</si>
  <si>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</si>
  <si>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אילקס מדיקל- אילקס מדיקל בע"מ</t>
  </si>
  <si>
    <t>1080753</t>
  </si>
  <si>
    <t>520042219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</si>
  <si>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</si>
  <si>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</si>
  <si>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</si>
  <si>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</si>
  <si>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</si>
  <si>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</si>
  <si>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</si>
  <si>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</si>
  <si>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</si>
  <si>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</si>
  <si>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</si>
  <si>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</si>
  <si>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</si>
  <si>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</si>
  <si>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</si>
  <si>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</si>
  <si>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</si>
  <si>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</si>
  <si>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</si>
  <si>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</si>
  <si>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</si>
  <si>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</si>
  <si>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</si>
  <si>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</si>
  <si>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</si>
  <si>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</si>
  <si>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</si>
  <si>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</si>
  <si>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</si>
  <si>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</si>
  <si>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</si>
  <si>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</si>
  <si>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</si>
  <si>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</si>
  <si>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</si>
  <si>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</si>
  <si>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</si>
  <si>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</si>
  <si>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</si>
  <si>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</si>
  <si>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</si>
  <si>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</si>
  <si>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</si>
  <si>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</si>
  <si>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</si>
  <si>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</si>
  <si>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</si>
  <si>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</si>
  <si>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</si>
  <si>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</si>
  <si>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</si>
  <si>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</si>
  <si>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</si>
  <si>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</si>
  <si>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</si>
  <si>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</si>
  <si>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</si>
  <si>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</si>
  <si>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</si>
  <si>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</si>
  <si>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</si>
  <si>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</si>
  <si>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</si>
  <si>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</si>
  <si>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</si>
  <si>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</si>
  <si>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</si>
  <si>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</si>
  <si>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</si>
  <si>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</si>
  <si>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</si>
  <si>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</si>
  <si>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</si>
  <si>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</si>
  <si>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</si>
  <si>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</si>
  <si>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</si>
  <si>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</si>
  <si>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</si>
  <si>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*הולמס פלייס- הולמס פלייס אינטרנשיונל בע"מ</t>
  </si>
  <si>
    <t>1142587</t>
  </si>
  <si>
    <t>512466723</t>
  </si>
  <si>
    <t>*לודן- לודן חברה להנדסה בע"מ</t>
  </si>
  <si>
    <t>1081439</t>
  </si>
  <si>
    <t>520043381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</si>
  <si>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</si>
  <si>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</si>
  <si>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</si>
  <si>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</si>
  <si>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</si>
  <si>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</si>
  <si>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</si>
  <si>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</si>
  <si>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</si>
  <si>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</si>
  <si>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</si>
  <si>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</si>
  <si>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</si>
  <si>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</si>
  <si>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Kornit Digital ltd- קורנית דיגיטל בע"מ</t>
  </si>
  <si>
    <t>IL0011216723</t>
  </si>
  <si>
    <t>NASDAQ</t>
  </si>
  <si>
    <t>513195420</t>
  </si>
  <si>
    <t>FIVERR INTERNATIONAL LTD- פייבר אינטרנשיונל בע"מ</t>
  </si>
  <si>
    <t>IL0011582033</t>
  </si>
  <si>
    <t>514440874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</si>
  <si>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</si>
  <si>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</si>
  <si>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</si>
  <si>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</si>
  <si>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</si>
  <si>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SOL-GEL TECHNOL-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</si>
  <si>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</si>
  <si>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</si>
  <si>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</si>
  <si>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</si>
  <si>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</si>
  <si>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</si>
  <si>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</si>
  <si>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</si>
  <si>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</si>
  <si>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</si>
  <si>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</si>
  <si>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513865329</t>
  </si>
  <si>
    <t>Semiconductors &amp; Semiconductor Equipment</t>
  </si>
  <si>
    <t>*CAMTEK- קמטק בע"מ</t>
  </si>
  <si>
    <t>IL0010952641</t>
  </si>
  <si>
    <t>JFROG Ltd- JFROG LTD</t>
  </si>
  <si>
    <t>IL0011684185</t>
  </si>
  <si>
    <t>514130491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</si>
  <si>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</si>
  <si>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</si>
  <si>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</si>
  <si>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</si>
  <si>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</si>
  <si>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</si>
  <si>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</si>
  <si>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</si>
  <si>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</si>
  <si>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</si>
  <si>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</si>
  <si>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</si>
  <si>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Verint Systems Inc- VERINT SYSTEMS</t>
  </si>
  <si>
    <t>US92343X1000</t>
  </si>
  <si>
    <t>10467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</si>
  <si>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</si>
  <si>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</si>
  <si>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</si>
  <si>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</si>
  <si>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</si>
  <si>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</si>
  <si>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</si>
  <si>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</si>
  <si>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</si>
  <si>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</si>
  <si>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</si>
  <si>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</si>
  <si>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Technology Hardware &amp; Equipment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</si>
  <si>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</si>
  <si>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</si>
  <si>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</si>
  <si>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</si>
  <si>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</si>
  <si>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</si>
  <si>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</si>
  <si>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</si>
  <si>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</si>
  <si>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Transportation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</si>
  <si>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</si>
  <si>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</si>
  <si>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</si>
  <si>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</si>
  <si>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</si>
  <si>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</si>
  <si>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PAYONEER GLOBAL INC- PAYONEER GLOBAL</t>
  </si>
  <si>
    <t>US70451X1046</t>
  </si>
  <si>
    <t>90240</t>
  </si>
  <si>
    <t>Teva Pharm- טבע תעשיות פרמצבטיות בע"מ</t>
  </si>
  <si>
    <t>US8816242098</t>
  </si>
  <si>
    <t>*BRENMILLER ENERGY LTD- ברנמילר אנרג'י בע"מ</t>
  </si>
  <si>
    <t>IL0011415309</t>
  </si>
  <si>
    <t>514720374</t>
  </si>
  <si>
    <t>Nice Sys Adr- נייס מערכות בע"מ</t>
  </si>
  <si>
    <t>US6536561086</t>
  </si>
  <si>
    <t>Perion networks ltd- פריון נטוורק בע"מ לשעבר אינקרדימייל</t>
  </si>
  <si>
    <t>IL0010958192</t>
  </si>
  <si>
    <t>TESLA INC- TESLA MOTORS INC</t>
  </si>
  <si>
    <t>US88160R1014</t>
  </si>
  <si>
    <t>Bank amer crop- Bank of America</t>
  </si>
  <si>
    <t>US0605051046</t>
  </si>
  <si>
    <t>JPmorgan Chase- JP MORGAN ASSET MANAGEMENT</t>
  </si>
  <si>
    <t>US46625H1005</t>
  </si>
  <si>
    <t>AGCO CORP- AGCO CORP</t>
  </si>
  <si>
    <t>US0010841023</t>
  </si>
  <si>
    <t>AIRBUS GROUP NV- AIRBUS GROUP</t>
  </si>
  <si>
    <t>NL0000235190</t>
  </si>
  <si>
    <t>Boeing com- BOEING CO</t>
  </si>
  <si>
    <t>US0970231058</t>
  </si>
  <si>
    <t>EIFFAGE- EIFFAGE</t>
  </si>
  <si>
    <t>FR0000130452</t>
  </si>
  <si>
    <t>VINCI SA- VINCI SA</t>
  </si>
  <si>
    <t>FR0000125486</t>
  </si>
  <si>
    <t>CIE FINAN RICHEMONT- CIELBZ</t>
  </si>
  <si>
    <t>CH0210483332</t>
  </si>
  <si>
    <t>D.R horton inc- D.R Horton inc</t>
  </si>
  <si>
    <t>US23331A1097</t>
  </si>
  <si>
    <t>LENNAR CORP-A- LENNAR CORP</t>
  </si>
  <si>
    <t>US5260571048</t>
  </si>
  <si>
    <t>Lvmh Moet Hennessy Louis Vui- Lvmh Moet Hennessy Louis Vui</t>
  </si>
  <si>
    <t>FR0000121014</t>
  </si>
  <si>
    <t>Berkshire Hathaway INC-CL A- BERKSHIRE HATHAWAY FIN</t>
  </si>
  <si>
    <t>US0846701086</t>
  </si>
  <si>
    <t>BLACKROCK INC- BlackRock  Asset Managment</t>
  </si>
  <si>
    <t>US09247X1019</t>
  </si>
  <si>
    <t>BYTE ACQUISITION- BYTE ACQUISITION CORP</t>
  </si>
  <si>
    <t>KYG1R25Q1216</t>
  </si>
  <si>
    <t>Goldman Sachs- GOLDMAN SACHS GROUP INC</t>
  </si>
  <si>
    <t>US38141G1040</t>
  </si>
  <si>
    <t>MORGAN STANLEY- MORGAN STANLEY</t>
  </si>
  <si>
    <t>US6174464486</t>
  </si>
  <si>
    <t>ENERGEAN OIL- Energean plc</t>
  </si>
  <si>
    <t>GB00BG12Y042</t>
  </si>
  <si>
    <t>LSE</t>
  </si>
  <si>
    <t>*ENLIGHT- אנלייט אנרגיה מתחדשת בע"מ</t>
  </si>
  <si>
    <t>IL0007200111</t>
  </si>
  <si>
    <t>COSTCO WHOLESALE- COSTCO WHOLESAL</t>
  </si>
  <si>
    <t>US9113121068</t>
  </si>
  <si>
    <t>Food &amp; Staples Retailing</t>
  </si>
  <si>
    <t>TALKSPACE INC US- TALKSPACE INC</t>
  </si>
  <si>
    <t>US87427V1035</t>
  </si>
  <si>
    <t>ALPHABET-C- ALPHABET INC</t>
  </si>
  <si>
    <t>US02079K1079</t>
  </si>
  <si>
    <t>Taboola- Innovid Corp</t>
  </si>
  <si>
    <t>KYG493921061</t>
  </si>
  <si>
    <t>META PLATFORMS- Meta Platforms Inc</t>
  </si>
  <si>
    <t>US30303M1027</t>
  </si>
  <si>
    <t>Netflix Inc- Netflix Inc</t>
  </si>
  <si>
    <t>US64110L1061</t>
  </si>
  <si>
    <t>Pfizer inc- PFIZER INC</t>
  </si>
  <si>
    <t>US7170811035</t>
  </si>
  <si>
    <t>AROUNDTOWN SA- Aroundtown property</t>
  </si>
  <si>
    <t>LU1673108939</t>
  </si>
  <si>
    <t>FWB</t>
  </si>
  <si>
    <t>Amazon inc- amazon.com</t>
  </si>
  <si>
    <t>US0231351067</t>
  </si>
  <si>
    <t>APPLIED MATERIALS INC- APPLIED MATERIALS</t>
  </si>
  <si>
    <t>US0382221051</t>
  </si>
  <si>
    <t>ASML_ASML HOLDING NV-NY REG- ASML HOLDING NV-NY</t>
  </si>
  <si>
    <t>NL0010273215</t>
  </si>
  <si>
    <t>EURONEXT</t>
  </si>
  <si>
    <t>BROADCOM LTD- Broadcom Inc</t>
  </si>
  <si>
    <t>US11135F1012</t>
  </si>
  <si>
    <t>Nvidia crop- NVIDIA CORP</t>
  </si>
  <si>
    <t>US67066G1040</t>
  </si>
  <si>
    <t>TAIWAN SEMICONDUCTOR- TAIWAN Semiconductor</t>
  </si>
  <si>
    <t>US8740391003</t>
  </si>
  <si>
    <t>ADOBE INC- Adobe Inc</t>
  </si>
  <si>
    <t>US00724F1012</t>
  </si>
  <si>
    <t>CROWDSTRIKE HOLDINGS INC -A- CROWDSTRIKE</t>
  </si>
  <si>
    <t>US22788C1053</t>
  </si>
  <si>
    <t>DYNATRACE INC- DYNATRACE INC</t>
  </si>
  <si>
    <t>US2681501092</t>
  </si>
  <si>
    <t>FORTINET- Fortinet Inc</t>
  </si>
  <si>
    <t>US34959E1091</t>
  </si>
  <si>
    <t>Mastercard inc-cla- MASTERCARD INC</t>
  </si>
  <si>
    <t>US57636Q1040</t>
  </si>
  <si>
    <t>Microsoft crop- MICROSOFT CORP</t>
  </si>
  <si>
    <t>US5949181045</t>
  </si>
  <si>
    <t>Palo alto networks- Palo alto networks inc</t>
  </si>
  <si>
    <t>US6974351057</t>
  </si>
  <si>
    <t>SENTINELONE INC -CLASS A- SentinelOne Inc</t>
  </si>
  <si>
    <t>US81730H1095</t>
  </si>
  <si>
    <t>VISA inc-class a- VISA  Inc - CLASS  A</t>
  </si>
  <si>
    <t>US92826C8394</t>
  </si>
  <si>
    <t>NETAPP INC- NetApp inc</t>
  </si>
  <si>
    <t>US64110D1046</t>
  </si>
  <si>
    <t>PURE STORAGE INC- CLASS A- PURE STORAGE</t>
  </si>
  <si>
    <t>US74624M1027</t>
  </si>
  <si>
    <t>SAMSUNG ELECTR-GDR REG- Samsung Electronics co ltd</t>
  </si>
  <si>
    <t>US7960508882</t>
  </si>
  <si>
    <t>DATADOG INC- CLASS A- DATADOG INC-A</t>
  </si>
  <si>
    <t>US23804L1035</t>
  </si>
  <si>
    <t>סה"כ שמחקות מדדי מניות בישראל</t>
  </si>
  <si>
    <t>הראל סל )4A( כשרה ת"א 125- הראל קרנות נאמנות בע"מ</t>
  </si>
  <si>
    <t>1155340</t>
  </si>
  <si>
    <t>511776783</t>
  </si>
  <si>
    <t>מניות</t>
  </si>
  <si>
    <t>הראל סל )4A( כשרה ת"א 90- הראל קרנות נאמנות בע"מ</t>
  </si>
  <si>
    <t>1166172</t>
  </si>
  <si>
    <t>הראל סל תא 90- הראל קרנות נאמנות בע"מ</t>
  </si>
  <si>
    <t>1148931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</si>
  <si>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</si>
  <si>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</si>
  <si>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</si>
  <si>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</si>
  <si>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(40) תא -ביטוח- מיטב תכלית קרנות נאמנות בע"מ</t>
  </si>
  <si>
    <t>1197698</t>
  </si>
  <si>
    <t>513534974</t>
  </si>
  <si>
    <t>תכלית סל )40( כשרה ת"א 125- מיטב תכלית קרנות נאמנות בע"מ</t>
  </si>
  <si>
    <t>1155373</t>
  </si>
  <si>
    <t>תכלית סל תא 90- מיטב תכלית קרנות נאמנות בע"מ</t>
  </si>
  <si>
    <t>1143783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</si>
  <si>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</si>
  <si>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</si>
  <si>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</si>
  <si>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</si>
  <si>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</si>
  <si>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</si>
  <si>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ETF תא 125- פסגות קרנות נאמנות בע"מ</t>
  </si>
  <si>
    <t>1148808</t>
  </si>
  <si>
    <t>513765339</t>
  </si>
  <si>
    <t>פסגות ETFי )4A( כשרה ת"א 125- פסגות קרנות נאמנות בע"מ</t>
  </si>
  <si>
    <t>1155324</t>
  </si>
  <si>
    <t>פסגות ת"א בנקים- פסגות קרנות נאמנות בע"מ</t>
  </si>
  <si>
    <t>1148774</t>
  </si>
  <si>
    <t>קסם )4A) ETF כשרה ת"א 125- קסם קרנות נאמנות בע"מ</t>
  </si>
  <si>
    <t>1155365</t>
  </si>
  <si>
    <t>510938608</t>
  </si>
  <si>
    <t>קסם ETF תא בנקים- קסם קרנות נאמנות בע"מ</t>
  </si>
  <si>
    <t>1146430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</si>
  <si>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</si>
  <si>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</si>
  <si>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</si>
  <si>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</si>
  <si>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</si>
  <si>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</si>
  <si>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קסם.תל ג-שק 2-5- קסם קרנות נאמנות בע"מ</t>
  </si>
  <si>
    <t>1146190</t>
  </si>
  <si>
    <t>קסם קרן סל תא פיננסים- קסם תעודות סל ומוצרי מדדים בע"מ</t>
  </si>
  <si>
    <t>1146554</t>
  </si>
  <si>
    <t>סה"כ שמחקות מדדי מניות בחו"ל</t>
  </si>
  <si>
    <t>תכלית 500 PR P&amp;S- מיטב תכלית קרנות נאמנות בע"מ</t>
  </si>
  <si>
    <t>1144385</t>
  </si>
  <si>
    <t>קסם S&amp;P 500 (4D) ETF- קסם קרנות נאמנות בע"מ</t>
  </si>
  <si>
    <t>1146471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</si>
  <si>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</si>
  <si>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</si>
  <si>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</si>
  <si>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</si>
  <si>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)00( כשרה תל בונד 60- הראל קרנות נאמנות בע"מ</t>
  </si>
  <si>
    <t>1155092</t>
  </si>
  <si>
    <t>הראל סל כש תלבונד שקלי- הראל קרנות נאמנות בע"מ</t>
  </si>
  <si>
    <t>1155191</t>
  </si>
  <si>
    <t>הראל סל תל בונד 60- הראל קרנות נאמנות בע"מ</t>
  </si>
  <si>
    <t>1150473</t>
  </si>
  <si>
    <t>הראל סל תלבונד ש 50- הראל קרנות נאמנות בע"מ</t>
  </si>
  <si>
    <t>1150713</t>
  </si>
  <si>
    <t>הראל קרן סל תלבונד 40- הראל קרנות נאמנות בע"מ</t>
  </si>
  <si>
    <t>1150499</t>
  </si>
  <si>
    <t>*MTF סל )00( כשרה תל בונד 60- מגדל קרנות נאמנות בע"מ</t>
  </si>
  <si>
    <t>1159698</t>
  </si>
  <si>
    <t>511303661</t>
  </si>
  <si>
    <t>*MTF סל )00( כשרה תל בונד שקלי- מגדל קרנות נאמנות בע"מ</t>
  </si>
  <si>
    <t>1159706</t>
  </si>
  <si>
    <t>) שקליות ריבית קבועה ממש00) תכלית סל- מיטב תכלית קרנות נאמנות בע"מ</t>
  </si>
  <si>
    <t>1145168</t>
  </si>
  <si>
    <t>תכ.שחר2-5- מיטב תכלית קרנות נאמנות בע"מ</t>
  </si>
  <si>
    <t>1145150</t>
  </si>
  <si>
    <t>תכלית סל )00( צמודות מדד ממשלת- מיטב תכלית קרנות נאמנות בע"מ</t>
  </si>
  <si>
    <t>1145085</t>
  </si>
  <si>
    <t>תכלית סל גליל 5-10- מיטב תכלית קרנות נאמנות בע"מ</t>
  </si>
  <si>
    <t>1145176</t>
  </si>
  <si>
    <t>תכלית סל כש תלבונד שקלי- מיטב תכלית קרנות נאמנות בע"מ</t>
  </si>
  <si>
    <t>1155183</t>
  </si>
  <si>
    <t>תכלית סל כש תלבונד תשואות- מיטב תכלית קרנות נאמנות בע"מ</t>
  </si>
  <si>
    <t>1155100</t>
  </si>
  <si>
    <t>תכלית סל תלבונד תשו- מיטב תכלית קרנות נאמנות בע"מ</t>
  </si>
  <si>
    <t>1145259</t>
  </si>
  <si>
    <t>תכלית קרן סל (00) מק"מ- מיטב תכלית קרנות נאמנות בע"מ</t>
  </si>
  <si>
    <t>1144633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</si>
  <si>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</si>
  <si>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</si>
  <si>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</si>
  <si>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</si>
  <si>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פסג קרן סל .תלבונד 60- פסגות קרנות נאמנות בע"מ</t>
  </si>
  <si>
    <t>1148006</t>
  </si>
  <si>
    <t>פסגות ETF )00( כשרה תל בונד 60- פסגות קרנות נאמנות בע"מ</t>
  </si>
  <si>
    <t>1155076</t>
  </si>
  <si>
    <t>קסם ETF )00( כשרה תל בונד 60- קסם קרנות נאמנות בע"מ</t>
  </si>
  <si>
    <t>1155126</t>
  </si>
  <si>
    <t>קסם ETF גליל 5-10- קסם קרנות נאמנות בע"מ</t>
  </si>
  <si>
    <t>1145739</t>
  </si>
  <si>
    <t>קסם ETF כשרה תלבונד שקלי- קסם קרנות נאמנות בע"מ</t>
  </si>
  <si>
    <t>1155159</t>
  </si>
  <si>
    <t>קסם ETF שחר 0-2- קסם קרנות נאמנות בע"מ</t>
  </si>
  <si>
    <t>1146166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</si>
  <si>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</si>
  <si>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</si>
  <si>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</si>
  <si>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</si>
  <si>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</si>
  <si>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</si>
  <si>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קרן סל תל בונד תשואות- קסם קרנות נאמנות בע"מ</t>
  </si>
  <si>
    <t>1146950</t>
  </si>
  <si>
    <t>קסם תל בונד שקלי- קסם קרנות נאמנות בע"מ</t>
  </si>
  <si>
    <t>1146414</t>
  </si>
  <si>
    <t>קסם.מדד ממשל- קסם קרנות נאמנות בע"מ</t>
  </si>
  <si>
    <t>1146158</t>
  </si>
  <si>
    <t>קסם.שחר 5+- קסם קרנות נאמנות בע"מ</t>
  </si>
  <si>
    <t>1146174</t>
  </si>
  <si>
    <t>סה"כ שמחקות מדדים אחרים בחו"ל</t>
  </si>
  <si>
    <t>סה"כ short</t>
  </si>
  <si>
    <t>סה"כ שמחקות מדדי מניות</t>
  </si>
  <si>
    <t>AMUNDI INDEX MSCI E- Amundi etf</t>
  </si>
  <si>
    <t>LU1437017350</t>
  </si>
  <si>
    <t>AMUNDI MSCI EM MKT 2- Amundi etf</t>
  </si>
  <si>
    <t>LU2573967036</t>
  </si>
  <si>
    <t>AMUNDI S&amp;P 500 UCITS ETF- Amundi etf</t>
  </si>
  <si>
    <t>LU1681049018</t>
  </si>
  <si>
    <t>GVI_Ishares  S&amp;P North Am- BlackRock  Asset Managment</t>
  </si>
  <si>
    <t>US4642875151</t>
  </si>
  <si>
    <t>ISH MSCI USA ESG EHNCD USD-D- BlackRock  Asset Managment</t>
  </si>
  <si>
    <t>IE00BHZPJ890</t>
  </si>
  <si>
    <t>ISH S&amp;P HLTH CR- BlackRock  Asset Managment</t>
  </si>
  <si>
    <t>IE00B43HR379</t>
  </si>
  <si>
    <t>ISHARES CORE MSCI CH IND ETF- BlackRock  Asset Managment</t>
  </si>
  <si>
    <t>HK2801040828</t>
  </si>
  <si>
    <t>HKSE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</si>
  <si>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</si>
  <si>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</si>
  <si>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</si>
  <si>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</si>
  <si>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</si>
  <si>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</si>
  <si>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</si>
  <si>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</si>
  <si>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S&amp;P500 SWAP UCITS- BlackRock  Asset Managment</t>
  </si>
  <si>
    <t>IE00BMTX1Y45</t>
  </si>
  <si>
    <t>Ishares S&amp;P500 Swap Ucits- BlackRock  Asset Managment</t>
  </si>
  <si>
    <t>ISHARES US MEDICAL DEVICES A- BlackRock  Asset Managment</t>
  </si>
  <si>
    <t>IE00BMX0DF60</t>
  </si>
  <si>
    <t>ISHARES-IND G&amp;S- BlackRock  Asset Managment</t>
  </si>
  <si>
    <t>DE000A0H08J9</t>
  </si>
  <si>
    <t>ISHR MSCI EUR-I- BlackRock  Asset Managment</t>
  </si>
  <si>
    <t>IE00B1YZSC51</t>
  </si>
  <si>
    <t>ISHR S&amp;P500 IT- BlackRock  Asset Managment</t>
  </si>
  <si>
    <t>IE00B3WJKG14</t>
  </si>
  <si>
    <t>COMM SERV SELECT- COMM SERV SELECT</t>
  </si>
  <si>
    <t>US81369Y8527</t>
  </si>
  <si>
    <t>Consumer staples- CONSUMER STAPLES</t>
  </si>
  <si>
    <t>US81369Y3080</t>
  </si>
  <si>
    <t>DAIWA EXCHANGE TRAD- Daiwa ETF</t>
  </si>
  <si>
    <t>JP3027620008</t>
  </si>
  <si>
    <t>TSE</t>
  </si>
  <si>
    <t>X S&amp;P500 SWAP- DB x TRACKERS</t>
  </si>
  <si>
    <t>LU0490618542</t>
  </si>
  <si>
    <t>UBS EM MKT A-USD- EMMUSA</t>
  </si>
  <si>
    <t>LU0480132876</t>
  </si>
  <si>
    <t>SIX</t>
  </si>
  <si>
    <t>HORIZON S&amp;P/TSX 60- GLOBAL HORIZON</t>
  </si>
  <si>
    <t>CA44049A1241</t>
  </si>
  <si>
    <t>HORIZONS S&amp;P/TSX- HORIZON</t>
  </si>
  <si>
    <t>CA44056G1054</t>
  </si>
  <si>
    <t>HSBC MSCI EMERGING MARKETS- HSBC BANK PLC</t>
  </si>
  <si>
    <t>IE00B5SSQT16</t>
  </si>
  <si>
    <t>*INVESCO MSCI EMERGING MKTS- Invesco investment management limited</t>
  </si>
  <si>
    <t>IE00B3DWVS88</t>
  </si>
  <si>
    <t>INVESCO S&amp;P500 ESG ACC- Invesco investment management limited</t>
  </si>
  <si>
    <t>IE00BKS7L097</t>
  </si>
  <si>
    <t>SOURCE S&amp;P 500 UCITS ETF- Invesco investment management limited</t>
  </si>
  <si>
    <t>IE00B3YCGJ38</t>
  </si>
  <si>
    <t>LYX CORE EURSTX600 גר- LYXOR ETF</t>
  </si>
  <si>
    <t>LU0908500753</t>
  </si>
  <si>
    <t>Lyxor etf basic rs- LYXOR ETF</t>
  </si>
  <si>
    <t>lu1834983550</t>
  </si>
  <si>
    <t>LYXOR ETF DJ STX BANK- LYXOR ETF</t>
  </si>
  <si>
    <t>FR0010345371</t>
  </si>
  <si>
    <t>Lyxor Etf S&amp;P 500- LYXOR ETF</t>
  </si>
  <si>
    <t>LU0496786657</t>
  </si>
  <si>
    <t>.Nomura-Nikkei 225 I- Nomura asset management</t>
  </si>
  <si>
    <t>JP3027650005</t>
  </si>
  <si>
    <t>JPX</t>
  </si>
  <si>
    <t>NOMURA ETF- Nomura asset management</t>
  </si>
  <si>
    <t>JP3027630007</t>
  </si>
  <si>
    <t>SPDR EUR ENERGY- Spider</t>
  </si>
  <si>
    <t>IE00BKWQ0F09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</si>
  <si>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</si>
  <si>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</si>
  <si>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</si>
  <si>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</si>
  <si>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</si>
  <si>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</si>
  <si>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Industrail select- State Street Corp</t>
  </si>
  <si>
    <t>US81369Y7040</t>
  </si>
  <si>
    <t>SPDR EMERGING MARKETS- State Street Corp</t>
  </si>
  <si>
    <t>IE00B469F816</t>
  </si>
  <si>
    <t>SPDR EUROPE HEALTH- State Street Corp</t>
  </si>
  <si>
    <t>IE00BKWQ0H23</t>
  </si>
  <si>
    <t>SPDR MSCI EUROPE CON- State Street Corp</t>
  </si>
  <si>
    <t>IE00BKWQ0D84</t>
  </si>
  <si>
    <t>Spdr s&amp;p biotech etf- State Street Corp</t>
  </si>
  <si>
    <t>US78464A8707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</si>
  <si>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</si>
  <si>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</si>
  <si>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</si>
  <si>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</si>
  <si>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</si>
  <si>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</si>
  <si>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Vanguard aust share- Vanguard Group</t>
  </si>
  <si>
    <t>AU000000VAS1</t>
  </si>
  <si>
    <t>סה"כ שמחקות מדדים אחרים</t>
  </si>
  <si>
    <t>Amundi Etf Euro- Amundi etf</t>
  </si>
  <si>
    <t>LU1681039647</t>
  </si>
  <si>
    <t>Ishares barclays 1-3 year- BlackRock  Asset Managment</t>
  </si>
  <si>
    <t>US4642874576</t>
  </si>
  <si>
    <t>ISHARES EMER MKTS- BlackRock  Asset Managment</t>
  </si>
  <si>
    <t>IE00B6TLBW47</t>
  </si>
  <si>
    <t>Ishares markit iboxx $ hy- BlackRock  Asset Managment</t>
  </si>
  <si>
    <t>IE00B4PY7Y77</t>
  </si>
  <si>
    <t>ISHARES MARKIT IBOXX- BlackRock  Asset Managment</t>
  </si>
  <si>
    <t>IE0032895942</t>
  </si>
  <si>
    <t>Ishares markit iboxx eur HY- BlackRock  Asset Managment</t>
  </si>
  <si>
    <t>IE00B66F4759</t>
  </si>
  <si>
    <t>ISHR $ Treasury bond  7-10yr- BlackRock  Asset Managment</t>
  </si>
  <si>
    <t>IE00B1FZS798</t>
  </si>
  <si>
    <t>AMUNDI EURO HIGH- CREDIT AGRICOLE SA</t>
  </si>
  <si>
    <t>LU1681040496</t>
  </si>
  <si>
    <t>DB x corp bnd- DB x TRACKERS</t>
  </si>
  <si>
    <t>LU0478205379</t>
  </si>
  <si>
    <t>X TRACKERS US TREASURY 1-3- DB x TRACKERS</t>
  </si>
  <si>
    <t>LU0429458895</t>
  </si>
  <si>
    <t>Xtrackers USD HY corp Bond- DWS INVESMENT S.A</t>
  </si>
  <si>
    <t>IE00BDR5HM97</t>
  </si>
  <si>
    <t>Pimco inv grade bond- PIMCO</t>
  </si>
  <si>
    <t>US72201R8170</t>
  </si>
  <si>
    <t>spdr barclays high yield- State Street Corp</t>
  </si>
  <si>
    <t>US78468R6229</t>
  </si>
  <si>
    <t>Spdr Corporate bond- State Street Corp</t>
  </si>
  <si>
    <t>US78464A3757</t>
  </si>
  <si>
    <t>SPDR PORT INTMED- State Street Corp</t>
  </si>
  <si>
    <t>US78464A6727</t>
  </si>
  <si>
    <t>VANGUARD CORP BOND $- Vanguard Group</t>
  </si>
  <si>
    <t>IE00BZ163K21</t>
  </si>
  <si>
    <t>Vanguard gov bnd- Vanguard Group</t>
  </si>
  <si>
    <t>US92206C1027</t>
  </si>
  <si>
    <t>סה"כ אג"ח ממשלתי</t>
  </si>
  <si>
    <t>סה"כ אגח קונצרני</t>
  </si>
  <si>
    <t>Ubs Lux Bnd- Ubs Fund Management</t>
  </si>
  <si>
    <t>LU0396367608</t>
  </si>
  <si>
    <t>LION VII EUR- M&amp;G Investments</t>
  </si>
  <si>
    <t>IE00B62G6V03</t>
  </si>
  <si>
    <t>AMUNDI PLANET- Amundi etf</t>
  </si>
  <si>
    <t>LU1688575437</t>
  </si>
  <si>
    <t>NOMURA-US HIGH YLD BD-I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</si>
  <si>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</si>
  <si>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</si>
  <si>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</si>
  <si>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</si>
  <si>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</si>
  <si>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</si>
  <si>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B-</t>
  </si>
  <si>
    <t>REAL ESTATE CRED- Real Estate Credit Investments Pcc ltd</t>
  </si>
  <si>
    <t>GB00B0HW5366</t>
  </si>
  <si>
    <t>Cheyne Real Estate Debt Fund C- Cheyn Capital</t>
  </si>
  <si>
    <t>KYG210181668</t>
  </si>
  <si>
    <t>*AWI-ASH WO INDIA OPP FD-DUSD- White Oak</t>
  </si>
  <si>
    <t>IE00BH3N4915</t>
  </si>
  <si>
    <t>GS INDIA EQ IUSDA- goldman sachs</t>
  </si>
  <si>
    <t>LU0333811072</t>
  </si>
  <si>
    <t>VANGUARD-EMR MK ST IN-USD PL- Vanguard Group</t>
  </si>
  <si>
    <t>IE00BFPM9H50</t>
  </si>
  <si>
    <t>ISE</t>
  </si>
  <si>
    <t>סה"כ כתבי אופציות בישראל</t>
  </si>
  <si>
    <t>מניבים ריט אפ 4- מניבים קרן הריט החדשה בע"מ</t>
  </si>
  <si>
    <t>1199322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</si>
  <si>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</si>
  <si>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</si>
  <si>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</si>
  <si>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</si>
  <si>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</si>
  <si>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</si>
  <si>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</si>
  <si>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</si>
  <si>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</si>
  <si>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</si>
  <si>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</si>
  <si>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</si>
  <si>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</si>
  <si>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</si>
  <si>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</si>
  <si>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</si>
  <si>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סה"כ ש"ח/מט"ח</t>
  </si>
  <si>
    <t>סה"כ ריבית</t>
  </si>
  <si>
    <t>SPXW 12/29/23 P4000</t>
  </si>
  <si>
    <t>1095727</t>
  </si>
  <si>
    <t>SPXW 12/29/23 P4400</t>
  </si>
  <si>
    <t>1095725</t>
  </si>
  <si>
    <t>KWEB US 11/17/23 C33- אופציות על מדדים בחו"ל</t>
  </si>
  <si>
    <t>1031429</t>
  </si>
  <si>
    <t>סה"כ מטבע</t>
  </si>
  <si>
    <t>סה"כ סחורות</t>
  </si>
  <si>
    <t>MSCI EMGMKT DEC23</t>
  </si>
  <si>
    <t>1096194</t>
  </si>
  <si>
    <t>NASDAQ 100 DEC23</t>
  </si>
  <si>
    <t>1096198</t>
  </si>
  <si>
    <t>S&amp;P500 EMINI FUT DEC23</t>
  </si>
  <si>
    <t>1091010</t>
  </si>
  <si>
    <t>TOPIX FUTR DEC23</t>
  </si>
  <si>
    <t>1103437</t>
  </si>
  <si>
    <t>US 10YR ULTRA FUT DEC23- חוזים עתידיים בחול</t>
  </si>
  <si>
    <t>1038930</t>
  </si>
  <si>
    <t>ZWPZ3 INDEX- חוזים עתידיים בחול</t>
  </si>
  <si>
    <t>70177361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</si>
  <si>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</si>
  <si>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</si>
  <si>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</si>
  <si>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</si>
  <si>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</si>
  <si>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</si>
  <si>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</si>
  <si>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</si>
  <si>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</si>
  <si>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</si>
  <si>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</si>
  <si>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</si>
  <si>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</si>
  <si>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</si>
  <si>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אלביט מערכות נעמ1-OTC- אלביט מערכות בע"מ</t>
  </si>
  <si>
    <t>714000289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</si>
  <si>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</si>
  <si>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</si>
  <si>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</si>
  <si>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</si>
  <si>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</si>
  <si>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</si>
  <si>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</si>
  <si>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</si>
  <si>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</si>
  <si>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למשכנתאות שה- בנק לאומי לישראל בע"מ</t>
  </si>
  <si>
    <t>301790</t>
  </si>
  <si>
    <t>נתיבי גז אג"ח א - רמ- נתיבי הגז הטבעי לישראל בע"מ</t>
  </si>
  <si>
    <t>1103084</t>
  </si>
  <si>
    <t>אגד אגח 1-רמ- אגד חברה לתחבורה בע"מ</t>
  </si>
  <si>
    <t>1198787</t>
  </si>
  <si>
    <t>570012377</t>
  </si>
  <si>
    <t>יהב קוקו סדרה ד (לס)- לא ברצף- בנק יהב</t>
  </si>
  <si>
    <t>6620300</t>
  </si>
  <si>
    <t>520020421</t>
  </si>
  <si>
    <t>אלון חברת הדלק אגח סד' א MG-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</si>
  <si>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</si>
  <si>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</si>
  <si>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</si>
  <si>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</si>
  <si>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</si>
  <si>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</si>
  <si>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</si>
  <si>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</si>
  <si>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</si>
  <si>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</t>
  </si>
  <si>
    <t>1167212</t>
  </si>
  <si>
    <t>גב-ים נגב אגח א רמ- גב-ים נגב בע"מ</t>
  </si>
  <si>
    <t>1151141</t>
  </si>
  <si>
    <t>514189596</t>
  </si>
  <si>
    <t>מקס איט התח אגח ד-רמ- מגדל- מקס איט פיננסים בע"מ לשעבר לאומי קארד</t>
  </si>
  <si>
    <t>11979531</t>
  </si>
  <si>
    <t>512905423</t>
  </si>
  <si>
    <t>אול-יר אג"ח סדרה ג בהשעיה- אול-יר  הולדינגס לימיטד</t>
  </si>
  <si>
    <t>9555</t>
  </si>
  <si>
    <t>נתיבים אגח א רמ</t>
  </si>
  <si>
    <t>1090281</t>
  </si>
  <si>
    <t>513502229</t>
  </si>
  <si>
    <t>Crslnx 4.555 06/30/5- Crosslinx Transit Solutions</t>
  </si>
  <si>
    <t>CA22766TAB04</t>
  </si>
  <si>
    <t>Transed 3.951 9/50- TRANSED PARTNERS GP</t>
  </si>
  <si>
    <t>CA89366TAA57</t>
  </si>
  <si>
    <t>OHA Private Credit Advisors- OAK HILL</t>
  </si>
  <si>
    <t>9720</t>
  </si>
  <si>
    <t>10323</t>
  </si>
  <si>
    <t>חייבים REWIRE 8839- רי-וויר (א.ס.ג) מחקר ופיתוח בע"מ</t>
  </si>
  <si>
    <t>9483</t>
  </si>
  <si>
    <t>515193704</t>
  </si>
  <si>
    <t>salem מניה לא סחירה- SALEM LIBOR</t>
  </si>
  <si>
    <t>93890</t>
  </si>
  <si>
    <t>364735039</t>
  </si>
  <si>
    <t>Virility Medical Ltd- Virility Medical Ltd</t>
  </si>
  <si>
    <t>9151</t>
  </si>
  <si>
    <t>515448165</t>
  </si>
  <si>
    <t>GES - GES</t>
  </si>
  <si>
    <t>9266</t>
  </si>
  <si>
    <t>511325326</t>
  </si>
  <si>
    <t>GES- GES</t>
  </si>
  <si>
    <t>9113</t>
  </si>
  <si>
    <t>VELOX PURE DIGITAL- VELOX PURE DIGITAL Ltd</t>
  </si>
  <si>
    <t>8726</t>
  </si>
  <si>
    <t>514727430</t>
  </si>
  <si>
    <t>רוטקס- רוטקס (1980) בע"מ</t>
  </si>
  <si>
    <t>1104033</t>
  </si>
  <si>
    <t>510844913</t>
  </si>
  <si>
    <t>אי.די.אף אנרגיות מתחדשות ישראל- אי.די.אף אנרגיות מתחדשות ישראל בע"מ</t>
  </si>
  <si>
    <t>9068</t>
  </si>
  <si>
    <t>540306990</t>
  </si>
  <si>
    <t>*אפקון קרן אירופה- אפקון קרן אירופה שותף כללי בע"מ</t>
  </si>
  <si>
    <t>8803</t>
  </si>
  <si>
    <t>516404811</t>
  </si>
  <si>
    <t>פרויקט תענך   אקוויטי- פרויקט תענך - הלוואת בעלים</t>
  </si>
  <si>
    <t>9527</t>
  </si>
  <si>
    <t>540278835</t>
  </si>
  <si>
    <t>פרויקט תענך - - פרויקט תענך - הלוואת בעלים</t>
  </si>
  <si>
    <t>9552</t>
  </si>
  <si>
    <t>.DISTREE LTD- .Distree Ltd</t>
  </si>
  <si>
    <t>9326</t>
  </si>
  <si>
    <t>516596848</t>
  </si>
  <si>
    <t>*FutureCides- .FutureCides Ltd</t>
  </si>
  <si>
    <t>93981</t>
  </si>
  <si>
    <t>516544111</t>
  </si>
  <si>
    <t>Sustained Therapy- Sustained Therapy</t>
  </si>
  <si>
    <t>9262</t>
  </si>
  <si>
    <t>516541372</t>
  </si>
  <si>
    <t>אגכימדס שותפות מוגבלת- אגכימדס שותפות מוגבלת</t>
  </si>
  <si>
    <t>8824</t>
  </si>
  <si>
    <t>540310463</t>
  </si>
  <si>
    <t>ניאומאנה בע"מ- ניאומאנה בע"מ</t>
  </si>
  <si>
    <t>9152</t>
  </si>
  <si>
    <t>516561917</t>
  </si>
  <si>
    <t>Essence Infra and Construction- Essence Infra</t>
  </si>
  <si>
    <t>8561</t>
  </si>
  <si>
    <t>Agritask Ltd- Agritask Ltd</t>
  </si>
  <si>
    <t>9114</t>
  </si>
  <si>
    <t>513717694</t>
  </si>
  <si>
    <t>Continuity Software Ltd- Continuity Software Ltd</t>
  </si>
  <si>
    <t>8460</t>
  </si>
  <si>
    <t>513644005</t>
  </si>
  <si>
    <t>Cynerio Israel Ltd- Cynerio Israel Ltd</t>
  </si>
  <si>
    <t>8525</t>
  </si>
  <si>
    <t>515746212</t>
  </si>
  <si>
    <t>Venn 2014 Ltd- Venn 2014 Ltd</t>
  </si>
  <si>
    <t>8631</t>
  </si>
  <si>
    <t>515171510</t>
  </si>
  <si>
    <t>Viisights Solutions Ltd- Viisights Solutions Ltd</t>
  </si>
  <si>
    <t>8603</t>
  </si>
  <si>
    <t>515252112</t>
  </si>
  <si>
    <t>BioSight Ltd- ביוסייט בע"מ</t>
  </si>
  <si>
    <t>8113</t>
  </si>
  <si>
    <t>512852559</t>
  </si>
  <si>
    <t>אלון דלק מניה לא סחירה- אלון חברת הדלק לישראל בע"מ</t>
  </si>
  <si>
    <t>499906</t>
  </si>
  <si>
    <t>TIPA CORP LTD- TIPA CORP LTD</t>
  </si>
  <si>
    <t>8838</t>
  </si>
  <si>
    <t>514420660</t>
  </si>
  <si>
    <t>*BIG USA מניה לא סחירה- ביג יו.אס.אי. בע"מ</t>
  </si>
  <si>
    <t>29991765</t>
  </si>
  <si>
    <t>514435395</t>
  </si>
  <si>
    <t>Lendbuzz Inc- Lendbuzz, Inc</t>
  </si>
  <si>
    <t>8564</t>
  </si>
  <si>
    <t>medlnvest capital s.a.r.l- Medinvest</t>
  </si>
  <si>
    <t>2751</t>
  </si>
  <si>
    <t>ORDH- ORDH</t>
  </si>
  <si>
    <t>8255</t>
  </si>
  <si>
    <t>*Fu Gen AG- Fu Gen AG</t>
  </si>
  <si>
    <t>9035</t>
  </si>
  <si>
    <t>*NORDIC POWER 2- Fu Gen AG</t>
  </si>
  <si>
    <t>9116</t>
  </si>
  <si>
    <t>*NORDIC POWER 3- Fu Gen AG</t>
  </si>
  <si>
    <t>9291</t>
  </si>
  <si>
    <t>*NORDIC POWER 4- Fu Gen AG</t>
  </si>
  <si>
    <t>9300</t>
  </si>
  <si>
    <t>*Global Energy Generation LLC- Global Energy Generation Llc</t>
  </si>
  <si>
    <t>8459</t>
  </si>
  <si>
    <t>*Mammoth North- Mammoth</t>
  </si>
  <si>
    <t>28459</t>
  </si>
  <si>
    <t>*mammoth south- Mammoth</t>
  </si>
  <si>
    <t>8932</t>
  </si>
  <si>
    <t>OPC Power Ventures LP- Power Ventures</t>
  </si>
  <si>
    <t>8215</t>
  </si>
  <si>
    <t>Keystone Dental Holdings Ltd- Keystone Dental Holdings, Inc</t>
  </si>
  <si>
    <t>8613</t>
  </si>
  <si>
    <t>FinTLV Opportunity 2 L.P- NEXT PLC</t>
  </si>
  <si>
    <t>7983</t>
  </si>
  <si>
    <t>S.P.V.N.I 2 Next 2021 L.P- NEXT PLC</t>
  </si>
  <si>
    <t>8773</t>
  </si>
  <si>
    <t>*אשבורן פלאזה- ESHBORN PLAZA</t>
  </si>
  <si>
    <t>5771</t>
  </si>
  <si>
    <t>*425 Lexington- Lexington Capital Partners</t>
  </si>
  <si>
    <t>544461</t>
  </si>
  <si>
    <t>MARKET- MARKET</t>
  </si>
  <si>
    <t>537053</t>
  </si>
  <si>
    <t>AEW RELog SCSp- ReLog</t>
  </si>
  <si>
    <t>8735</t>
  </si>
  <si>
    <t>*Rialto-Elite Portfolio- Rialto-Elite Portfolio</t>
  </si>
  <si>
    <t>496922</t>
  </si>
  <si>
    <t>*ROBIN- ROBIN</t>
  </si>
  <si>
    <t>6164</t>
  </si>
  <si>
    <t>*901 Fifth Seattle- Seattle Genetics Inc</t>
  </si>
  <si>
    <t>548386</t>
  </si>
  <si>
    <t>*Tanfield 1- tanfield</t>
  </si>
  <si>
    <t>6629</t>
  </si>
  <si>
    <t>USBT- us bank tower, la</t>
  </si>
  <si>
    <t>7854</t>
  </si>
  <si>
    <t>Danforth- VanBarton Group</t>
  </si>
  <si>
    <t>7425</t>
  </si>
  <si>
    <t>*WEST 35 STREET 240- WEST 35 STREET 240</t>
  </si>
  <si>
    <t>5814</t>
  </si>
  <si>
    <t>*Migdal WORE 2021-1- White Oak</t>
  </si>
  <si>
    <t>8784</t>
  </si>
  <si>
    <t>*WHITE OAK 2- White Oak</t>
  </si>
  <si>
    <t>457043</t>
  </si>
  <si>
    <t>*WHITE OAK 3- White Oak</t>
  </si>
  <si>
    <t>4570311</t>
  </si>
  <si>
    <t>SACRAMENTO 353- סקרמנטו</t>
  </si>
  <si>
    <t>475607</t>
  </si>
  <si>
    <t>Earnix- Earnix</t>
  </si>
  <si>
    <t>8372</t>
  </si>
  <si>
    <t>Sunbit Inc- Sunbit Inc</t>
  </si>
  <si>
    <t>8432</t>
  </si>
  <si>
    <t>*Veev וויו גרופ MG- וויו (veev) גרופ</t>
  </si>
  <si>
    <t>11711071</t>
  </si>
  <si>
    <t>Behalf Ltd- Behalf Ltd</t>
  </si>
  <si>
    <t>8423</t>
  </si>
  <si>
    <t>LIGHTRICKS LTD- LIGHTRICKS</t>
  </si>
  <si>
    <t>8652</t>
  </si>
  <si>
    <t>סה"כ קרנות הון סיכון</t>
  </si>
  <si>
    <t>anatomy  2- קרן אנטומיה</t>
  </si>
  <si>
    <t>5260</t>
  </si>
  <si>
    <t>anatomy- קרן אנטומיה</t>
  </si>
  <si>
    <t>52266</t>
  </si>
  <si>
    <t>Stage One Venture Capital Fund IV</t>
  </si>
  <si>
    <t>8981</t>
  </si>
  <si>
    <t>אביב (פנטין) קפיטל- Aviv Ventures II l.p</t>
  </si>
  <si>
    <t>600000271</t>
  </si>
  <si>
    <t>F2 Capital Partners 3 LP- Capital Link Global Fintech Le</t>
  </si>
  <si>
    <t>8401</t>
  </si>
  <si>
    <t>S.H. SKY 4 L.P- SKY 4</t>
  </si>
  <si>
    <t>8987</t>
  </si>
  <si>
    <t>StageOne S.P.V R.S- stage one1</t>
  </si>
  <si>
    <t>8291</t>
  </si>
  <si>
    <t>ויטהלייף ישראל קרן הון- ויטלייף פרטנרס (ישראל) ש.מ</t>
  </si>
  <si>
    <t>600000401</t>
  </si>
  <si>
    <t>אורבימד 2- אורבימד ישראל</t>
  </si>
  <si>
    <t>5277</t>
  </si>
  <si>
    <t>Greenfield Partners II L.P- Greenfield Partners</t>
  </si>
  <si>
    <t>7992</t>
  </si>
  <si>
    <t>Greenfield Cobra Investments L.P- Greenlight Capital</t>
  </si>
  <si>
    <t>8269</t>
  </si>
  <si>
    <t>Arkin Bio Ventures II L.P- Arkin Bio Ventures II L.P</t>
  </si>
  <si>
    <t>70341</t>
  </si>
  <si>
    <t>סה"כ קרנות גידור</t>
  </si>
  <si>
    <t>LUCID ALTERNATIVE U 8/23- Surgix ltd</t>
  </si>
  <si>
    <t>9768</t>
  </si>
  <si>
    <t>Noked Long L.P</t>
  </si>
  <si>
    <t>992880</t>
  </si>
  <si>
    <t>LUCID ALTERNATIVE FUND- לוסיד אלטרנטיב</t>
  </si>
  <si>
    <t>9628</t>
  </si>
  <si>
    <t>סה"כ קרנות נדל"ן</t>
  </si>
  <si>
    <t>ריאליטי קרן השקעות בנדל"ן IV</t>
  </si>
  <si>
    <t>70040</t>
  </si>
  <si>
    <t>Reality Real Estate Investment Fund 3 L.P- Reality Real Estate Investment Fund 3 L.P</t>
  </si>
  <si>
    <t>5265</t>
  </si>
  <si>
    <t>JTLV III LIMITED PARTNERSHIP- JTLV</t>
  </si>
  <si>
    <t>8510</t>
  </si>
  <si>
    <t>סה"כ קרנות השקעה אחרות</t>
  </si>
  <si>
    <t>GESM Via Maris Limited Partnership- PARTNERS GROUP</t>
  </si>
  <si>
    <t>7079</t>
  </si>
  <si>
    <t>RAM COASTAL ENERGY LIMITED PARTNERSHIP- RAM Lux Systematic Funds</t>
  </si>
  <si>
    <t>7067</t>
  </si>
  <si>
    <t>Accelmed Growth Partners L.P 2- Accelmed Growth Partners L.P</t>
  </si>
  <si>
    <t>5271</t>
  </si>
  <si>
    <t>STAGEONE S.P.V D.R</t>
  </si>
  <si>
    <t>8420</t>
  </si>
  <si>
    <t>MIE III Co-Investment Fund II- CO-INVESTMENT</t>
  </si>
  <si>
    <t>9172</t>
  </si>
  <si>
    <t>Fortissimo capital fund v- FORTISSIMO CAPITA FUND</t>
  </si>
  <si>
    <t>70381</t>
  </si>
  <si>
    <t>קרן תשתיות - ISRAEL INFRASTUC- I. INFRASTUCTURE</t>
  </si>
  <si>
    <t>65001010</t>
  </si>
  <si>
    <t>Noy 4 Infrastructure and energy- Noy 4 Infrastructure and Energy Investments</t>
  </si>
  <si>
    <t>8283</t>
  </si>
  <si>
    <t>SKY 3- sky 3</t>
  </si>
  <si>
    <t>5289</t>
  </si>
  <si>
    <t>Vintage Class A- Vintage</t>
  </si>
  <si>
    <t>70261</t>
  </si>
  <si>
    <t>Vintage fund of funds ISRAEL V- Vintage</t>
  </si>
  <si>
    <t>6645</t>
  </si>
  <si>
    <t>ויולה פרייבט אקווטי 2- ג'נריישן ניהול בע"מ</t>
  </si>
  <si>
    <t>5257</t>
  </si>
  <si>
    <t>טנא הון צמיחה (קרן להשקעות)- טנא הון צמיחה (קרן השקעות) שותפות מוגבלת</t>
  </si>
  <si>
    <t>650011101</t>
  </si>
  <si>
    <t>TENE GROWTH CAPITAL 4- טנא השקעות</t>
  </si>
  <si>
    <t>5310</t>
  </si>
  <si>
    <t>Tene investment in QNERGY- טנא השקעות</t>
  </si>
  <si>
    <t>29993124</t>
  </si>
  <si>
    <t>FIMI Israel Opportunity VII- פימי אופורטיוניטי 7 שותפות מוגבלת</t>
  </si>
  <si>
    <t>8292</t>
  </si>
  <si>
    <t>fimi israel opportunity- פימי מזנין(1) קרן הון סיכון</t>
  </si>
  <si>
    <t>50724</t>
  </si>
  <si>
    <t>פלנוס טכנולוגיות לאומי- פלנוס טכנולוגיות בע"מ</t>
  </si>
  <si>
    <t>600000301</t>
  </si>
  <si>
    <t>Kedma Capital III- קדמה קפיטל 3</t>
  </si>
  <si>
    <t>6662</t>
  </si>
  <si>
    <t>NOY ASHALIM קרן נוי- קרן נוי 1 להשקעה בתשתיות אנרגיה ש.מ</t>
  </si>
  <si>
    <t>5279</t>
  </si>
  <si>
    <t>קרן נוי 2- קרן נוי 1 להשקעה בתשתיות אנרגיה ש.מ</t>
  </si>
  <si>
    <t>5259</t>
  </si>
  <si>
    <t>Yesodot Gimmel- Yesodot Gimmel</t>
  </si>
  <si>
    <t>70291</t>
  </si>
  <si>
    <t>Yesodot Senior Co Invest- Yesodot Gimmel</t>
  </si>
  <si>
    <t>7076</t>
  </si>
  <si>
    <t>Greenfield Partners Panorays LP- Greenfield Partners</t>
  </si>
  <si>
    <t>8320</t>
  </si>
  <si>
    <t>DB Sunshine Holdings</t>
  </si>
  <si>
    <t>9703</t>
  </si>
  <si>
    <t>Greenfield Partners Fund III LP</t>
  </si>
  <si>
    <t>9616</t>
  </si>
  <si>
    <t>Vertex II Israel Fund LP- ורטקס ישראל 3 בע"מ</t>
  </si>
  <si>
    <t>600000361</t>
  </si>
  <si>
    <t>s.h. sky l.p- ס. ה. סקיי 11 ש.מ.</t>
  </si>
  <si>
    <t>50492</t>
  </si>
  <si>
    <t>FIMI 6- פימי מזנין(1) קרן הון סיכון</t>
  </si>
  <si>
    <t>5272</t>
  </si>
  <si>
    <t>Evolution Venture Capital Fun I- קרן Evolution</t>
  </si>
  <si>
    <t>50286</t>
  </si>
  <si>
    <t>Green Lantern GL II LP- Green Lantern V</t>
  </si>
  <si>
    <t>8279</t>
  </si>
  <si>
    <t>Green Lantern GLM LP- Green Lantern V</t>
  </si>
  <si>
    <t>8277</t>
  </si>
  <si>
    <t>*MA Movilim Renewable Energies L.P- אנלייט אנרגיה מתחדשת בע"מ</t>
  </si>
  <si>
    <t>5322</t>
  </si>
  <si>
    <t>סה"כ קרנות הון סיכון בחו"ל</t>
  </si>
  <si>
    <t>IInsight Partners XI- Insight Partners (Cayman) XI</t>
  </si>
  <si>
    <t>70461</t>
  </si>
  <si>
    <t>Insight Partners XII LP- Insight Partners (Cayman) XI</t>
  </si>
  <si>
    <t>8315</t>
  </si>
  <si>
    <t>QUMRA OPPORTUNITY FUND I- Qumra Capital fund</t>
  </si>
  <si>
    <t>8282</t>
  </si>
  <si>
    <t>Group 11 Fund IV- Group 11 Fund  L.P</t>
  </si>
  <si>
    <t>8287</t>
  </si>
  <si>
    <t>Group 11 Fund V- Group 11 Fund  L.P</t>
  </si>
  <si>
    <t>8276</t>
  </si>
  <si>
    <t>Zeev Opportunity Fund I- Zeev</t>
  </si>
  <si>
    <t>8316</t>
  </si>
  <si>
    <t>סה"כ קרנות גידור בחו"ל</t>
  </si>
  <si>
    <t>CHEYNE REL.ES.C.HO.III (A)- Cheyn Capital</t>
  </si>
  <si>
    <t>76748052</t>
  </si>
  <si>
    <t>76748078</t>
  </si>
  <si>
    <t>76748094</t>
  </si>
  <si>
    <t>ION TECH FEEDER FUND- ION TECH FEEDER FUND</t>
  </si>
  <si>
    <t>KYG4939W1188</t>
  </si>
  <si>
    <t>סה"כ קרנות נדל"ן בחו"ל</t>
  </si>
  <si>
    <t>Co Invest Antlia BSREP III BLOKER- BLOKER</t>
  </si>
  <si>
    <t>8298</t>
  </si>
  <si>
    <t>Brookfield real estate partners II- Brookfield global</t>
  </si>
  <si>
    <t>5274</t>
  </si>
  <si>
    <t>Brookfield SREP III- Brookfield global</t>
  </si>
  <si>
    <t>5328</t>
  </si>
  <si>
    <t>Co-Invest Antlia BSREP III- CO-INVESTMENT</t>
  </si>
  <si>
    <t>5344</t>
  </si>
  <si>
    <t>Blackstone R.E. partners VIII.F- Blackstone</t>
  </si>
  <si>
    <t>5264</t>
  </si>
  <si>
    <t>Blackstone Real Estate Partners IX- Blackstone</t>
  </si>
  <si>
    <t>7064</t>
  </si>
  <si>
    <t>WATERTON RESIDENTIAL P V XIII- PGCO 4 CO-MINGLED FUND</t>
  </si>
  <si>
    <t>5334</t>
  </si>
  <si>
    <t>Portfolio EDGE- Portfolio EDGE</t>
  </si>
  <si>
    <t>5343</t>
  </si>
  <si>
    <t>WATERTON EDGE- Portfolio EDGE</t>
  </si>
  <si>
    <t>7341</t>
  </si>
  <si>
    <t>Brack Capital Real Estate llp- איי ג'י איי - אר אי נדל"ן בע"מ</t>
  </si>
  <si>
    <t>29990961</t>
  </si>
  <si>
    <t>Faropoint Industrial Value Fund III LP</t>
  </si>
  <si>
    <t>9488</t>
  </si>
  <si>
    <t>ELECTRA AMERICA PRINCIPAL HOSPITALITY- Electra Capital PM</t>
  </si>
  <si>
    <t>8404</t>
  </si>
  <si>
    <t>Electra America Multifamily III- Electra America</t>
  </si>
  <si>
    <t>7989</t>
  </si>
  <si>
    <t>סה"כ קרנות השקעה אחרות בחו"ל</t>
  </si>
  <si>
    <t>MICL SONNEDIX SOLAR CIV L.P- MICL SONNEDIX SOLAR CIV L.P</t>
  </si>
  <si>
    <t>8324</t>
  </si>
  <si>
    <t>JP MORGAN IIF- Moneda Latin American Corporate</t>
  </si>
  <si>
    <t>6653</t>
  </si>
  <si>
    <t>BVP Forge Institutional L.P</t>
  </si>
  <si>
    <t>9239</t>
  </si>
  <si>
    <t>GIP OAK CO-INVEST L.P</t>
  </si>
  <si>
    <t>9534</t>
  </si>
  <si>
    <t>Klirmark Opportunity Fund IV</t>
  </si>
  <si>
    <t>9536</t>
  </si>
  <si>
    <t>WHLP Kennedy (A) LP- Accelmed Growth Partners L.P</t>
  </si>
  <si>
    <t>9409</t>
  </si>
  <si>
    <t>BCP V Brand Co-Invest LP- BCP V Brand Co-Invest LP</t>
  </si>
  <si>
    <t>70321</t>
  </si>
  <si>
    <t>Brookfield Capital Partners V- Blackstone</t>
  </si>
  <si>
    <t>66481</t>
  </si>
  <si>
    <t>Brookfield HSO Co-Invest L.P - 7016- Blackstone</t>
  </si>
  <si>
    <t>70160</t>
  </si>
  <si>
    <t>BCP V DEXKO CO-INVEST LP- Brookfield global</t>
  </si>
  <si>
    <t>8337</t>
  </si>
  <si>
    <t>Brookfield Capital Partners Fund VI- Brookfield global</t>
  </si>
  <si>
    <t>9236</t>
  </si>
  <si>
    <t>Brookfield coinv JCI- Brookfield global</t>
  </si>
  <si>
    <t>6665</t>
  </si>
  <si>
    <t>BROOKFIELD IV- Brookfield global</t>
  </si>
  <si>
    <t>5266</t>
  </si>
  <si>
    <t>GRAPH TECH BROOKFIELD- Brookfield global</t>
  </si>
  <si>
    <t>5270</t>
  </si>
  <si>
    <t>EC - 1 AUDAX CO INV- EC - AUDAX CO INV</t>
  </si>
  <si>
    <t>6657</t>
  </si>
  <si>
    <t>Kartesia Senior Opportunities- KARTESIA</t>
  </si>
  <si>
    <t>9014</t>
  </si>
  <si>
    <t>PCS IV- PCS</t>
  </si>
  <si>
    <t>70131</t>
  </si>
  <si>
    <t>Oak Hill Advisors - OCREDIT- Surgix ltd</t>
  </si>
  <si>
    <t>9695</t>
  </si>
  <si>
    <t>Copenhagen Energy Transition</t>
  </si>
  <si>
    <t>8413</t>
  </si>
  <si>
    <t>COPENHAGEN INFRASTRUCTURE</t>
  </si>
  <si>
    <t>5315</t>
  </si>
  <si>
    <t>Copenhagen Infrastructure Partners IV F1- Copenhagen Infrastructure Partners</t>
  </si>
  <si>
    <t>8280</t>
  </si>
  <si>
    <t>Proxima Co-Invest L.P- Galaxy Protfolio</t>
  </si>
  <si>
    <t>9377</t>
  </si>
  <si>
    <t>LS POWER FUND IV- Gatewood Capital Opportunity Fund</t>
  </si>
  <si>
    <t>5317</t>
  </si>
  <si>
    <t>InfraRed Infrastructure Fund V- INFRARED</t>
  </si>
  <si>
    <t>5309</t>
  </si>
  <si>
    <t>EIP Renewables invest SCS- Renewables invest</t>
  </si>
  <si>
    <t>7999</t>
  </si>
  <si>
    <t>ARCLIGHT AEP FEEDER FUND VII LLC- ארקלייט</t>
  </si>
  <si>
    <t>70250</t>
  </si>
  <si>
    <t>ArcLight Fund VII AIV L.P- ארקלייט</t>
  </si>
  <si>
    <t>93860</t>
  </si>
  <si>
    <t>Accelmed Partners II- Accelmed Growth Partners L.P</t>
  </si>
  <si>
    <t>7055</t>
  </si>
  <si>
    <t>KKR CAVALRY CO-INVEST- CO-INVESTMENT</t>
  </si>
  <si>
    <t>8406</t>
  </si>
  <si>
    <t>KKR THOR CO-INVEST LP- CO-INVESTMENT</t>
  </si>
  <si>
    <t>8502</t>
  </si>
  <si>
    <t>Advent International GPE X-B L.P</t>
  </si>
  <si>
    <t>8417</t>
  </si>
  <si>
    <t>AP IX Connect Holdings L.P</t>
  </si>
  <si>
    <t>8842</t>
  </si>
  <si>
    <t>Astorg MidCap</t>
  </si>
  <si>
    <t>8318</t>
  </si>
  <si>
    <t>Core Infrastructure India Fund Pte Ltd</t>
  </si>
  <si>
    <t>5255</t>
  </si>
  <si>
    <t>GIP CAPS II REX Co-Investment Fund L.P</t>
  </si>
  <si>
    <t>93851</t>
  </si>
  <si>
    <t>GIP IV Gutenberg Co-Invest SCsp</t>
  </si>
  <si>
    <t>9246</t>
  </si>
  <si>
    <t>GIP IV Seaway Energy</t>
  </si>
  <si>
    <t>9245</t>
  </si>
  <si>
    <t>ICG SDP V</t>
  </si>
  <si>
    <t>9157</t>
  </si>
  <si>
    <t>Pantheon Global Co-Inv Opportu</t>
  </si>
  <si>
    <t>8330</t>
  </si>
  <si>
    <t>Proofpoint Co-Invest Fund L.P</t>
  </si>
  <si>
    <t>8317</t>
  </si>
  <si>
    <t>Vintage Fund of Funds VII (Access) LP</t>
  </si>
  <si>
    <t>9273</t>
  </si>
  <si>
    <t>EC - 3 AUDAX CO INV- ECV IL OPP I</t>
  </si>
  <si>
    <t>7987</t>
  </si>
  <si>
    <t>EC 6 ADLS co-inv- ECV IL OPP I</t>
  </si>
  <si>
    <t>8313</t>
  </si>
  <si>
    <t>EC4 ADLS  co-inv- ECV IL OPP I</t>
  </si>
  <si>
    <t>7988</t>
  </si>
  <si>
    <t>EC-5- ECV IL OPP I</t>
  </si>
  <si>
    <t>8271</t>
  </si>
  <si>
    <t>ADLSCO FUND3- Accelmed Growth Partners L.P</t>
  </si>
  <si>
    <t>8336</t>
  </si>
  <si>
    <t>ADVENT INTERNATIONAL 8- Advent International</t>
  </si>
  <si>
    <t>5273</t>
  </si>
  <si>
    <t>Advent International GPE IX L.P- Advent International</t>
  </si>
  <si>
    <t>70061</t>
  </si>
  <si>
    <t>APOLLO- Apollo &amp; Lunar Croydon</t>
  </si>
  <si>
    <t>5281</t>
  </si>
  <si>
    <t>Apollo Fund IX -- Apollo &amp; Lunar Croydon</t>
  </si>
  <si>
    <t>5302</t>
  </si>
  <si>
    <t>Arcmont SLF II- Arcmont</t>
  </si>
  <si>
    <t>70451</t>
  </si>
  <si>
    <t>*AUDAX DIRECT LENDING SOLUTIONS- Ares special situation fund IB</t>
  </si>
  <si>
    <t>5339</t>
  </si>
  <si>
    <t>BLUEBAY - SLF1- BLUEBAY ASSET MANAGEMENT</t>
  </si>
  <si>
    <t>5284</t>
  </si>
  <si>
    <t>Girasol Investments S.A- BUYOUT</t>
  </si>
  <si>
    <t>8412</t>
  </si>
  <si>
    <t>cdl 2- cdl</t>
  </si>
  <si>
    <t>5237</t>
  </si>
  <si>
    <t>CRECH V- Cheyn Capital</t>
  </si>
  <si>
    <t>5294</t>
  </si>
  <si>
    <t>cicc growth capital fund- CICC Growth Capital</t>
  </si>
  <si>
    <t>52225</t>
  </si>
  <si>
    <t>Concorde Co Invest L.P- CO-INVESTMENT</t>
  </si>
  <si>
    <t>8278</t>
  </si>
  <si>
    <t>Court Square Capital Lancet Holdings L.P- Court Square</t>
  </si>
  <si>
    <t>8327</t>
  </si>
  <si>
    <t>Court Square IV- Court Square</t>
  </si>
  <si>
    <t>53321</t>
  </si>
  <si>
    <t>CRESCENT- COVA Acquisition Corp</t>
  </si>
  <si>
    <t>5290</t>
  </si>
  <si>
    <t>Crescent Direct Lending III- COVA Acquisition Corp</t>
  </si>
  <si>
    <t>8323</t>
  </si>
  <si>
    <t>CVC Capital partners VIII- CVC Credit Partners</t>
  </si>
  <si>
    <t>7060</t>
  </si>
  <si>
    <t>ISQ Global infrastructure Fund- CVC Credit Partners</t>
  </si>
  <si>
    <t>8296</t>
  </si>
  <si>
    <t>EC - 2 AUDAX CO INV- EC - AUDAX CO INV</t>
  </si>
  <si>
    <t>70091</t>
  </si>
  <si>
    <t>Francisco Partners VI- Francisco</t>
  </si>
  <si>
    <t>7991</t>
  </si>
  <si>
    <t>GIP CAPS II Panther Co-Investment L.P- GIP</t>
  </si>
  <si>
    <t>9229</t>
  </si>
  <si>
    <t>GIP GEMINI FUND CAYMAN FEEDER II LP- GIP Gemini Fund LP</t>
  </si>
  <si>
    <t>70271</t>
  </si>
  <si>
    <t>CAPSII co-inv- GLOBAL INDUSTRIES</t>
  </si>
  <si>
    <t>7057</t>
  </si>
  <si>
    <t>CAPSII- GLOBAL INDUSTRIES</t>
  </si>
  <si>
    <t>70421</t>
  </si>
  <si>
    <t>Global Infrastructure Partners IV L.P- Global Infrastructure Partners</t>
  </si>
  <si>
    <t>70181</t>
  </si>
  <si>
    <t>harbourvest A מאוחד- HARBOURVEST</t>
  </si>
  <si>
    <t>70000</t>
  </si>
  <si>
    <t>Migdal HarbourVest Tranche B מאוחד- HarbourVest Adelaide</t>
  </si>
  <si>
    <t>5298</t>
  </si>
  <si>
    <t>Horsley Bridge XII Ventures- Horsley Bridge</t>
  </si>
  <si>
    <t>5295</t>
  </si>
  <si>
    <t>ICGL V- ICG Fund</t>
  </si>
  <si>
    <t>5326</t>
  </si>
  <si>
    <t>Astorg VII Co-Invest ERT- JOY GLOBAL INC</t>
  </si>
  <si>
    <t>70351</t>
  </si>
  <si>
    <t>Astorg VII Co-Invest LGC- JOY GLOBAL INC</t>
  </si>
  <si>
    <t>70401</t>
  </si>
  <si>
    <t>Astorg VII- JOY GLOBAL INC</t>
  </si>
  <si>
    <t>6650</t>
  </si>
  <si>
    <t>Kartesia Credit Opportunities V- KARTESIA</t>
  </si>
  <si>
    <t>70111</t>
  </si>
  <si>
    <t>KARTESIA- KARTESIA</t>
  </si>
  <si>
    <t>5303</t>
  </si>
  <si>
    <t>KARTESIA KASS- KARTESIA</t>
  </si>
  <si>
    <t>6923</t>
  </si>
  <si>
    <t>KARTESIA KSO- KARTESIA</t>
  </si>
  <si>
    <t>6885</t>
  </si>
  <si>
    <t>KCO VI- KARTESIA</t>
  </si>
  <si>
    <t>93841</t>
  </si>
  <si>
    <t>KASS Unlevered - Compartment E- KASS Unlevered</t>
  </si>
  <si>
    <t>8319</t>
  </si>
  <si>
    <t>ISQ Kio Co-Invest Fund L.P- KION Group AG</t>
  </si>
  <si>
    <t>8333</t>
  </si>
  <si>
    <t>Klirmark Opportunity fund II MG- Klirmark Opportunity L.P</t>
  </si>
  <si>
    <t>29992298</t>
  </si>
  <si>
    <t>Tikehau Direct Lending V- LendingClub Corp</t>
  </si>
  <si>
    <t>8312</t>
  </si>
  <si>
    <t>MTDL- MASTEC INC</t>
  </si>
  <si>
    <t>6651</t>
  </si>
  <si>
    <t>Mayberry LP- Mayberry</t>
  </si>
  <si>
    <t>70541</t>
  </si>
  <si>
    <t>MCP V- MCP V</t>
  </si>
  <si>
    <t>7077</t>
  </si>
  <si>
    <t>MERIDIAM 3- MERIDIAM</t>
  </si>
  <si>
    <t>5278</t>
  </si>
  <si>
    <t>Mirasol Co Invest Fund L.P- Mirasol Co Invest Fund L.P</t>
  </si>
  <si>
    <t>8275</t>
  </si>
  <si>
    <t>MORE C-1- MORE GROUP</t>
  </si>
  <si>
    <t>8334</t>
  </si>
  <si>
    <t>Boom Co-invest B LP- Nirvana Holdings I LP</t>
  </si>
  <si>
    <t>8111</t>
  </si>
  <si>
    <t>Pantheon Global Secondary Fund VI- Pantheon Global</t>
  </si>
  <si>
    <t>5331</t>
  </si>
  <si>
    <t>Patria Private Equity Fund VI- Patria Private</t>
  </si>
  <si>
    <t>5320</t>
  </si>
  <si>
    <t>PERMIRA VII L.P.2 SCSP- Permira VI</t>
  </si>
  <si>
    <t>70281</t>
  </si>
  <si>
    <t>Permira VIII - 2 SCSp- Permira VI</t>
  </si>
  <si>
    <t>8416</t>
  </si>
  <si>
    <t>PGCO 4 CO-MINGLED FUND SCSP- PGCO 4 CO-MINGLED FUND</t>
  </si>
  <si>
    <t>5335</t>
  </si>
  <si>
    <t>Project Stream Co-Invest Fund L.P- Project Maraschino</t>
  </si>
  <si>
    <t>8112</t>
  </si>
  <si>
    <t>ICG Real Estate Debt VI- Real Estate Credit Investments Pcc ltd</t>
  </si>
  <si>
    <t>8299</t>
  </si>
  <si>
    <t>RHONE V- RHONE</t>
  </si>
  <si>
    <t>5268</t>
  </si>
  <si>
    <t>SPECTRUM- SPECTRUM DYNAMICS</t>
  </si>
  <si>
    <t>70411</t>
  </si>
  <si>
    <t>Strategic Investors Fund IX L.P- SVB</t>
  </si>
  <si>
    <t>5327</t>
  </si>
  <si>
    <t>Strategic Investors Fund VIII LP- SVB</t>
  </si>
  <si>
    <t>5288</t>
  </si>
  <si>
    <t>TDL IV- TDL IV</t>
  </si>
  <si>
    <t>6646</t>
  </si>
  <si>
    <t>Thoma Bravo Fund XIV-A- THOMA BRAVO</t>
  </si>
  <si>
    <t>80000</t>
  </si>
  <si>
    <t>TOMA BRAVO FUND 8- TOMA BRAVO FUND 8</t>
  </si>
  <si>
    <t>6647</t>
  </si>
  <si>
    <t>TOMA BRAVO- TOMA BRAVO FUND 8</t>
  </si>
  <si>
    <t>5276</t>
  </si>
  <si>
    <t>TPG Asia VII- TPG Partners</t>
  </si>
  <si>
    <t>5337</t>
  </si>
  <si>
    <t>Trilantic capital partners V- trilantic</t>
  </si>
  <si>
    <t>5269</t>
  </si>
  <si>
    <t>Trilantic Europe VI SCSp- trilantic</t>
  </si>
  <si>
    <t>70491</t>
  </si>
  <si>
    <t>Vintage Co-Invest III- venture capital</t>
  </si>
  <si>
    <t>8331</t>
  </si>
  <si>
    <t>Strategic Investors Fund X- Vintage</t>
  </si>
  <si>
    <t>7068</t>
  </si>
  <si>
    <t>Vintage Class B- Vintage</t>
  </si>
  <si>
    <t>70470</t>
  </si>
  <si>
    <t>Vintage Class C- Vintage</t>
  </si>
  <si>
    <t>70751</t>
  </si>
  <si>
    <t>Vintage Fund of Funds IV - Vintage</t>
  </si>
  <si>
    <t>5275</t>
  </si>
  <si>
    <t>Vintage Fund of Funds V ACCESS- Vintage</t>
  </si>
  <si>
    <t>5333</t>
  </si>
  <si>
    <t>Vintage Fund of Funds VI Access- Vintage</t>
  </si>
  <si>
    <t>8322</t>
  </si>
  <si>
    <t>Vintage Migdal Co-inv- Vintage</t>
  </si>
  <si>
    <t>5300</t>
  </si>
  <si>
    <t>Warburg Pincus China II L.P- WARBURG PINCUS</t>
  </si>
  <si>
    <t>6945</t>
  </si>
  <si>
    <t>WARBURG PINCUS- WARBURG PINCUS</t>
  </si>
  <si>
    <t>5286</t>
  </si>
  <si>
    <t>S.C.A.SICAR-EDMOND DE ROTHILD- א. רוטשילד ת ניהול נכסים בע"מ</t>
  </si>
  <si>
    <t>650011001</t>
  </si>
  <si>
    <t>קרן סילברפליט- קרן סילברפליט</t>
  </si>
  <si>
    <t>5267</t>
  </si>
  <si>
    <t>*ACE 4- ACE</t>
  </si>
  <si>
    <t>5238</t>
  </si>
  <si>
    <t>*ACE V- ACE</t>
  </si>
  <si>
    <t>70701</t>
  </si>
  <si>
    <t>Ares private capital solutions II- APCS II</t>
  </si>
  <si>
    <t>7086</t>
  </si>
  <si>
    <t>ARES EUROPEAN CREDIT INVESTMENTS VIII- Ares Capital Europe V (e) Holdings S.A.R.L</t>
  </si>
  <si>
    <t>8340</t>
  </si>
  <si>
    <t>*APCS- Ares special situation fund IB</t>
  </si>
  <si>
    <t>5291</t>
  </si>
  <si>
    <t>*ARES- Ares special situation fund IB</t>
  </si>
  <si>
    <t>7062</t>
  </si>
  <si>
    <t>Cheyne Real Estate Credit Holdings VII- Cheyne Capital</t>
  </si>
  <si>
    <t>9011</t>
  </si>
  <si>
    <t>WSREDII- WSREDII</t>
  </si>
  <si>
    <t>6658</t>
  </si>
  <si>
    <t>Qumra MS LP Minute Media- Qumra Capital fund</t>
  </si>
  <si>
    <t>8270</t>
  </si>
  <si>
    <t>IFM GIF- IFM GIF</t>
  </si>
  <si>
    <t>53411</t>
  </si>
  <si>
    <t>Audax Direct Lending Solutions</t>
  </si>
  <si>
    <t>8314</t>
  </si>
  <si>
    <t>ICG SDP 4- ICG Senior Debt Partners Fund-ICG</t>
  </si>
  <si>
    <t>70430</t>
  </si>
  <si>
    <t>KASS Unlevered II S.a r.l- KASS Unlevered</t>
  </si>
  <si>
    <t>9015</t>
  </si>
  <si>
    <t>SPECTRUM co-inv - Saavi LP- SPECTRUM DYNAMICS</t>
  </si>
  <si>
    <t>7071</t>
  </si>
  <si>
    <t>Whitehorse IV- Whitehorse Ltd</t>
  </si>
  <si>
    <t>8273</t>
  </si>
  <si>
    <t>AIOF II Woolly Co-Invest Fund L.P</t>
  </si>
  <si>
    <t>9282</t>
  </si>
  <si>
    <t>Ambition HOLDINGS OFFSHORE LP</t>
  </si>
  <si>
    <t>8400</t>
  </si>
  <si>
    <t>CSC TS HOLDINGS L.P</t>
  </si>
  <si>
    <t>9697</t>
  </si>
  <si>
    <t>F2 Select I LP</t>
  </si>
  <si>
    <t>8507</t>
  </si>
  <si>
    <t>Global Infrastructure Partners Core C</t>
  </si>
  <si>
    <t>9495</t>
  </si>
  <si>
    <t>ISF III Overflow Fund L.P</t>
  </si>
  <si>
    <t>9457</t>
  </si>
  <si>
    <t>Monarch MCP VI</t>
  </si>
  <si>
    <t>9667</t>
  </si>
  <si>
    <t>NCA Co-Invest L.P</t>
  </si>
  <si>
    <t>8415</t>
  </si>
  <si>
    <t>ArcLight Fund VII AIV Blocker- ARCLIGHT</t>
  </si>
  <si>
    <t>9619</t>
  </si>
  <si>
    <t>Cheyne Co-Invest 2023-1 SP- Cheyn Capital</t>
  </si>
  <si>
    <t>9730</t>
  </si>
  <si>
    <t>ICG SDP 3- Cheyn Capital</t>
  </si>
  <si>
    <t>5304</t>
  </si>
  <si>
    <t>Fitzgerald Fund US LP- Fitzgerald Fund US LP (OMERS|20-49</t>
  </si>
  <si>
    <t>9600</t>
  </si>
  <si>
    <t>Clayton Dubilier &amp; Rice XI L.P- Group 11 Fund  L.P</t>
  </si>
  <si>
    <t>8329</t>
  </si>
  <si>
    <t>DIRECT LENDING FUND IV SLP- KARTESIA</t>
  </si>
  <si>
    <t>9317</t>
  </si>
  <si>
    <t>KLIRMARK III- Klirmark Opportunity Fund</t>
  </si>
  <si>
    <t>70191</t>
  </si>
  <si>
    <t>Nirvana Holdings I LP- Nirvana Holdings I LP</t>
  </si>
  <si>
    <t>8310</t>
  </si>
  <si>
    <t>ORCC III- ORACLE CORP</t>
  </si>
  <si>
    <t>70851</t>
  </si>
  <si>
    <t>PERMIRA- Permira VI</t>
  </si>
  <si>
    <t>5287</t>
  </si>
  <si>
    <t>PORCUPINE HOLDINGS (OFFSHORE) LP- porcupine holdings</t>
  </si>
  <si>
    <t>8339</t>
  </si>
  <si>
    <t>selene- Sun Apollo India Fund</t>
  </si>
  <si>
    <t>52258</t>
  </si>
  <si>
    <t>Thor Investment Trust 1- Threadneedle Investment funds</t>
  </si>
  <si>
    <t>9618</t>
  </si>
  <si>
    <t>WHITEHORSE LIQUIDITY PARTNERS GPSOF- Whitehorse Ltd</t>
  </si>
  <si>
    <t>8321</t>
  </si>
  <si>
    <t>Whitehorse Liquidity Partners V- Whitehorse Ltd</t>
  </si>
  <si>
    <t>8509</t>
  </si>
  <si>
    <t>Israel Secondary fund III L.P- Israel secondary fund</t>
  </si>
  <si>
    <t>8338</t>
  </si>
  <si>
    <t>DIF VII</t>
  </si>
  <si>
    <t>9649</t>
  </si>
  <si>
    <t>DIF VII CO-INVEST PROJECT 1 C.V</t>
  </si>
  <si>
    <t>9648</t>
  </si>
  <si>
    <t>Greenfield Partners FloLIVE Co invest</t>
  </si>
  <si>
    <t>9721</t>
  </si>
  <si>
    <t>Astorg VIII- JOY GLOBAL INC</t>
  </si>
  <si>
    <t>9391</t>
  </si>
  <si>
    <t>סה"כ כתבי אופציה בישראל</t>
  </si>
  <si>
    <t>ג'י סיטי כתב  אופציה לס  02/22</t>
  </si>
  <si>
    <t>633476</t>
  </si>
  <si>
    <t>נוסטרומו אופ</t>
  </si>
  <si>
    <t>623209</t>
  </si>
  <si>
    <t>אופציה על מניה לא סחירה Agritask- Agritask Ltd</t>
  </si>
  <si>
    <t>9122</t>
  </si>
  <si>
    <t>OTC_שקל מטח</t>
  </si>
  <si>
    <t>702004078</t>
  </si>
  <si>
    <t>OTC_שקל מטח- מסלקת הבורסה</t>
  </si>
  <si>
    <t>702003973</t>
  </si>
  <si>
    <t>702003974</t>
  </si>
  <si>
    <t>סה"כ מט"ח/מט"ח</t>
  </si>
  <si>
    <t>מימון ישיר אגח 16 -רמ- מימון ישיר הנפקות(סדרה 16) בע"מ</t>
  </si>
  <si>
    <t>1198340</t>
  </si>
  <si>
    <t>לאומי אגח 1 צמודות אשראי - CLN רמ- בנק לאומי לישראל בע"מ</t>
  </si>
  <si>
    <t>1198639</t>
  </si>
  <si>
    <t>סה"כ כנגד חסכון עמיתים/מבוטחים</t>
  </si>
  <si>
    <t>לא</t>
  </si>
  <si>
    <t>סה"כ מבוטחות במשכנתא או תיקי משכנתאות</t>
  </si>
  <si>
    <t>סה"כ מובטחות בערבות בנקאית</t>
  </si>
  <si>
    <t>סה"כ מובטחות בבטחונות אחרים</t>
  </si>
  <si>
    <t>כן</t>
  </si>
  <si>
    <t>AA</t>
  </si>
  <si>
    <t>AA-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</si>
  <si>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</si>
  <si>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</si>
  <si>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</si>
  <si>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</si>
  <si>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</si>
  <si>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</si>
  <si>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</si>
  <si>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Fitch</t>
  </si>
  <si>
    <t>סה"כ נקוב במט"ח</t>
  </si>
  <si>
    <t>סה"כ צמודי מט"ח</t>
  </si>
  <si>
    <t>סה"כ מניב</t>
  </si>
  <si>
    <t>קניון</t>
  </si>
  <si>
    <t>האקליפטוס 3, פינת רח' הצפצפה, א.ת. רמת ישי</t>
  </si>
  <si>
    <t>נדלן מקרקעין להשכרה - סטריט מול רמת ישי</t>
  </si>
  <si>
    <t>סה"כ לא מניב</t>
  </si>
  <si>
    <t>אחד העם 56, תל אביב</t>
  </si>
  <si>
    <t>חייבים בגין עסקה עתידית SPAC-B</t>
  </si>
  <si>
    <t>8397</t>
  </si>
  <si>
    <t>דאבל יו אילת</t>
  </si>
  <si>
    <t>299918783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</si>
  <si>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</si>
  <si>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</si>
  <si>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</si>
  <si>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</si>
  <si>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</si>
  <si>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</si>
  <si>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</si>
  <si>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</si>
  <si>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</si>
  <si>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</si>
  <si>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</si>
  <si>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</si>
  <si>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עו'ש(לקבל)</t>
  </si>
  <si>
    <t>1111111111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</si>
  <si>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</si>
  <si>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</si>
  <si>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</si>
  <si>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</si>
  <si>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</si>
  <si>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</si>
  <si>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</si>
  <si>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</si>
  <si>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</si>
  <si>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</si>
  <si>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קליטת לא סחיר</t>
  </si>
  <si>
    <t>366310</t>
  </si>
  <si>
    <t>בטחונות דולר ארצות הברית לאומי</t>
  </si>
  <si>
    <t>300011017</t>
  </si>
  <si>
    <t>בטחונות ין יפני לאומי</t>
  </si>
  <si>
    <t>300011010</t>
  </si>
  <si>
    <t>אגח הפחתת  שווי ניירות חסומים</t>
  </si>
  <si>
    <t>11109151</t>
  </si>
  <si>
    <t>Tower Vision חייבים</t>
  </si>
  <si>
    <t>9794</t>
  </si>
  <si>
    <t>חייבים שכד נדלן מניב מתחם 1000</t>
  </si>
  <si>
    <t>299918780</t>
  </si>
  <si>
    <t>זכאים עסקת תענך</t>
  </si>
  <si>
    <t>9724</t>
  </si>
  <si>
    <t>ביטחונות CSA במטבע 20001 (OTC)- מגדל-חייבים</t>
  </si>
  <si>
    <t>77721001</t>
  </si>
  <si>
    <t>רבית עוש לקבל</t>
  </si>
  <si>
    <t>1111110</t>
  </si>
  <si>
    <t>מגדל מקפת קרנות פנסיה וקופות גמל בע"מ</t>
  </si>
  <si>
    <t>רשימה מאוחדת</t>
  </si>
  <si>
    <t>Israel Infrastructure Fund I</t>
  </si>
  <si>
    <t>Viola Growth II, L.P</t>
  </si>
  <si>
    <t>Noy 2 Infrastructure And Energy Investments L.P</t>
  </si>
  <si>
    <t>Tene Investment In Qnergy</t>
  </si>
  <si>
    <t>Reality Real Estate Investment Fund III</t>
  </si>
  <si>
    <t>Accelmed Growth Partners</t>
  </si>
  <si>
    <t>Fimi Israel Opportunity 6</t>
  </si>
  <si>
    <t>Orbimed Israel Partners II</t>
  </si>
  <si>
    <t>Noy Negev Energy L.P</t>
  </si>
  <si>
    <t>Fimi Israel Opportunity II</t>
  </si>
  <si>
    <t>S.H. SKY 3 L.P</t>
  </si>
  <si>
    <t>Tene Growth Capital IV</t>
  </si>
  <si>
    <t>M.A Movilim Renewable Energies, Limited Partnership</t>
  </si>
  <si>
    <t>Vintage Investment Partners Fund of Funds V (Israel), L.P</t>
  </si>
  <si>
    <t>Kedma Capital Partners III</t>
  </si>
  <si>
    <t>Reality Real Estate Investment Fund 4</t>
  </si>
  <si>
    <t>Vintage Migdal Co-Investment II</t>
  </si>
  <si>
    <t>Yesodot Gimmel</t>
  </si>
  <si>
    <t>Arkin Bio Ventures II</t>
  </si>
  <si>
    <t>Fortissimo Capital Fund V</t>
  </si>
  <si>
    <t>Ram Coastal Energy Limited Partnership</t>
  </si>
  <si>
    <t>Yesodot C Senior Co-Investment</t>
  </si>
  <si>
    <t>GESM Via Maris Limited Partnership</t>
  </si>
  <si>
    <t>Greenfield Partners II, L.P</t>
  </si>
  <si>
    <t>Greenfield Cobra Investments L.P</t>
  </si>
  <si>
    <t>Noy 4 Infrastructure and energy investments l.p</t>
  </si>
  <si>
    <t>Stage One S.P.V R.S</t>
  </si>
  <si>
    <t>FIMI Israel Opportunity VII</t>
  </si>
  <si>
    <t>Greenfield Partners Panorays LP</t>
  </si>
  <si>
    <t>F2 Capital Partners 3 LP</t>
  </si>
  <si>
    <t>Stage One Venture Capital Fund IV L.P</t>
  </si>
  <si>
    <t>Stage One IV Annex Fund L.P</t>
  </si>
  <si>
    <t>S.H. SKY 4 L.P</t>
  </si>
  <si>
    <t>StageOne S.P.V D.R</t>
  </si>
  <si>
    <t>Fortissimo Partners VI</t>
  </si>
  <si>
    <t>Kedma Capital Partners IV LP</t>
  </si>
  <si>
    <t>ANATOMY I</t>
  </si>
  <si>
    <t>REALITY REAL ESTATE INVESTMENT FUND 5</t>
  </si>
  <si>
    <t>ANATOMY 2</t>
  </si>
  <si>
    <t>JTLV III</t>
  </si>
  <si>
    <t>Core Infrastructure India Fund PTE. Ltd</t>
  </si>
  <si>
    <t>Klirmark Opportunity II</t>
  </si>
  <si>
    <t>Ares Special Situations Fund IV</t>
  </si>
  <si>
    <t>Blackstone Real Estate Partners VIII</t>
  </si>
  <si>
    <t>Brookfield Capital Partners IV</t>
  </si>
  <si>
    <t>Silverfleet Capital Partners II L.P</t>
  </si>
  <si>
    <t>Rhone Partners V</t>
  </si>
  <si>
    <t>Trilantic Capital Partners V (Europe) L.P</t>
  </si>
  <si>
    <t>GrafTech Co-Investment</t>
  </si>
  <si>
    <t>Brookfield Strategic Real Estate Partners II</t>
  </si>
  <si>
    <t>Vintage Funds of Funds IV Migdal</t>
  </si>
  <si>
    <t>Thoma Bravo Fund XII</t>
  </si>
  <si>
    <t>Meridiam Infrastructure Europe III</t>
  </si>
  <si>
    <t>Apollo Natural Resources Partners II LP</t>
  </si>
  <si>
    <t>Bluebay Senior Loan Fund I</t>
  </si>
  <si>
    <t>Strategic Investors Fund VIII</t>
  </si>
  <si>
    <t>Crescent Mezzanine VII</t>
  </si>
  <si>
    <t>Permira Credit Solutions III</t>
  </si>
  <si>
    <t>Ares Private Credit Solutions</t>
  </si>
  <si>
    <t>Horsley Bridge XII Ventures</t>
  </si>
  <si>
    <t>Waterton Residential Property Venture XIII</t>
  </si>
  <si>
    <t>Vintage Migdal Co-investment I, L.P</t>
  </si>
  <si>
    <t>Apollo Investment Fund IX</t>
  </si>
  <si>
    <t>Kartesia Credit Opportunities IV</t>
  </si>
  <si>
    <t>ICG Senior Debt Partners III</t>
  </si>
  <si>
    <t>Infrared Infrastructure Fund V</t>
  </si>
  <si>
    <t>Copenhagen Infrastructure III</t>
  </si>
  <si>
    <t>Migdal-HarbourVest 2016 Fund L.P</t>
  </si>
  <si>
    <t>LS Power Fund IV</t>
  </si>
  <si>
    <t>Migdal-HarbourVest 2016 Fund L.P. (Tranche B)</t>
  </si>
  <si>
    <t>Patria Private Equity Fund VI, L.P</t>
  </si>
  <si>
    <t>ICG Longbow V</t>
  </si>
  <si>
    <t>Crescent Direct Lending II</t>
  </si>
  <si>
    <t>Ares Capital Europe IV</t>
  </si>
  <si>
    <t>Strategic Investors Fund IX</t>
  </si>
  <si>
    <t>Brookfield Strategic Real Estate Partners III</t>
  </si>
  <si>
    <t>Pantheon Global Secondary Fund VI</t>
  </si>
  <si>
    <t>Court Square Capital Partners IV</t>
  </si>
  <si>
    <t>Vintage Investment Partners Fund of Funds V (Access), L.P</t>
  </si>
  <si>
    <t>Pantheon Global Co-Investment Opportunities IV</t>
  </si>
  <si>
    <t>TPG Asia VII, L.P</t>
  </si>
  <si>
    <t>Waterton Residential Property Venture XIII Edge Co-Invest L.P</t>
  </si>
  <si>
    <t>BSREP III Forest City Co-Invest</t>
  </si>
  <si>
    <t>Tikehau Direct Lending IV</t>
  </si>
  <si>
    <t>Thoma Bravo Fund XIII</t>
  </si>
  <si>
    <t>Brookfield Capital Partners V</t>
  </si>
  <si>
    <t>Blackstone Real Estate Partners IX</t>
  </si>
  <si>
    <t>Astorg VII</t>
  </si>
  <si>
    <t>Migdal Tikehau Direct Lending</t>
  </si>
  <si>
    <t>EC 1 ADLS co-inv</t>
  </si>
  <si>
    <t>Clarios Co-Investment</t>
  </si>
  <si>
    <t>Walton Street Real Estate Debt Fund II</t>
  </si>
  <si>
    <t>Kartesia Senior Opportunities I</t>
  </si>
  <si>
    <t>KASS Unlevered S.a r.l</t>
  </si>
  <si>
    <t>Warburg Pincus China-Southeast Asia II, L.P</t>
  </si>
  <si>
    <t>Advent International GPE IX-B</t>
  </si>
  <si>
    <t>EC 2 ADLS co-inv</t>
  </si>
  <si>
    <t>Kartesia Credit Opportunities V</t>
  </si>
  <si>
    <t>Permira Credit Solutions IV</t>
  </si>
  <si>
    <t>Brookfield HSO Co-Invest L.P</t>
  </si>
  <si>
    <t>Klirmark Opportunity III</t>
  </si>
  <si>
    <t>Global Infrastructure Partners IV</t>
  </si>
  <si>
    <t>Arclight Energy Partners Fund VII L.P</t>
  </si>
  <si>
    <t>GIP Gemini Fund</t>
  </si>
  <si>
    <t>Permira VII</t>
  </si>
  <si>
    <t>BCP V Brand Co-Invest LP</t>
  </si>
  <si>
    <t>Astorg VII Co-Invest ERT</t>
  </si>
  <si>
    <t>GIP Spectrum Fund (Parallel), L.P</t>
  </si>
  <si>
    <t>GIP Capital Solutions II SCSp, L.P</t>
  </si>
  <si>
    <t>ICG Senior Debt Partners IV</t>
  </si>
  <si>
    <t>Senior Loan Fund II (EUR) SLP</t>
  </si>
  <si>
    <t>Insight Partners XI, L.P</t>
  </si>
  <si>
    <t>Trilantic Europe VI SCSp</t>
  </si>
  <si>
    <t>GIP Spectrum Mayberry Fund</t>
  </si>
  <si>
    <t>Accelmed Partners II, L.P</t>
  </si>
  <si>
    <t>GIP Capital Solutions II Luxemburg Co-Investment Fund SCSP, L.P.</t>
  </si>
  <si>
    <t>CVC Capital partners VIII</t>
  </si>
  <si>
    <t>Strategic Investors Fund X Cayman LP</t>
  </si>
  <si>
    <t>Ares Capital Europe V</t>
  </si>
  <si>
    <t>GIP Spectrum Saavi Fund</t>
  </si>
  <si>
    <t>Monarch Capital Partners V</t>
  </si>
  <si>
    <t>Ares Private Credit Solutions II</t>
  </si>
  <si>
    <t>EC 3 ADLS co-inv</t>
  </si>
  <si>
    <t>EC 4 ADLS co-inv</t>
  </si>
  <si>
    <t>Francisco Partners VI</t>
  </si>
  <si>
    <t>EIP Renewables invest SCS</t>
  </si>
  <si>
    <t>Thoma Bravo Fund XIV L.P.</t>
  </si>
  <si>
    <t>Qumra MS LP Minute Media</t>
  </si>
  <si>
    <t>EC 5 ADLS co-inv</t>
  </si>
  <si>
    <t>Whitehorse Liquidity Partners IV</t>
  </si>
  <si>
    <t>Copenhagen Infrastructure Partners IV</t>
  </si>
  <si>
    <t>QUMRA OPPORTUNITY FUND I</t>
  </si>
  <si>
    <t>Group 11 Fund IV</t>
  </si>
  <si>
    <t>ISQ Global infrastructure Fund III, LP</t>
  </si>
  <si>
    <t>ICG Real Estate Debt VI</t>
  </si>
  <si>
    <t>Insight Partners XII, LP</t>
  </si>
  <si>
    <t>Vintage Fund of Funds VI (Access, LP)</t>
  </si>
  <si>
    <t>Nirvana Holdings I LP</t>
  </si>
  <si>
    <t>Tikehau Direct Lending V</t>
  </si>
  <si>
    <t>Zeev Opportunity Fund I</t>
  </si>
  <si>
    <t>EC 6 ADLS co-inv</t>
  </si>
  <si>
    <t>Audax Direct Lending Solutions Fund II B-1</t>
  </si>
  <si>
    <t>KASS Unlevered S.a r.l. - Compartment E</t>
  </si>
  <si>
    <t>WHITEHORSE LIQUIDITY PARTNERS GPSOF</t>
  </si>
  <si>
    <t>Crescent Direct Lending III</t>
  </si>
  <si>
    <t>Clayton Dubilier and Rice XI L.P</t>
  </si>
  <si>
    <t>Pantheon Global Co-Investment Opportunities Fund V</t>
  </si>
  <si>
    <t>Vintage Co-Invest III</t>
  </si>
  <si>
    <t>ISQ Kio Co-Invest Fund L.P</t>
  </si>
  <si>
    <t>Monarch Opportunistic Real Estate Fund</t>
  </si>
  <si>
    <t>AUDAX DLS CO-INVESTMENT FUND 3 L.P.</t>
  </si>
  <si>
    <t>BCP V DEXKO CO-INVEST LP</t>
  </si>
  <si>
    <t>ISRAEL SECONDARY FUND III L.P</t>
  </si>
  <si>
    <t>PORCUPINE HOLDINGS (OFFSHORE) LP</t>
  </si>
  <si>
    <t>ARES EUROPEAN CREDIT INVESTMENTS VIII (M), L.P.</t>
  </si>
  <si>
    <t>Arkin Bio Capital L.P</t>
  </si>
  <si>
    <t>ELECTRA AMERICA PRINCIPAL HOSPITALITY LP</t>
  </si>
  <si>
    <t>KKR CAVALRY CO-INVEST</t>
  </si>
  <si>
    <t>Cheyne Real Estate Credit Holdings VII</t>
  </si>
  <si>
    <t>Kartesia Senior Opportunities II SCS SICAV-RAIF</t>
  </si>
  <si>
    <t>KASS Unlevered II S,a.r.l</t>
  </si>
  <si>
    <t>Girasol Investments S.A</t>
  </si>
  <si>
    <t>Copenhagen infrastructure Energy Transition Fund I</t>
  </si>
  <si>
    <t>Francisco Partners VII</t>
  </si>
  <si>
    <t>Whitehorse Liquidity Partners V</t>
  </si>
  <si>
    <t>Permira VIII - 2 SCSp</t>
  </si>
  <si>
    <t>ICG Senior Debt Partners Fund 5-A (EUR) SCSp</t>
  </si>
  <si>
    <t>MIE III Co-Investment Fund II S.L.P</t>
  </si>
  <si>
    <t>Brookfield Capital Partners Fund VI</t>
  </si>
  <si>
    <t>Bessemer Venture Partners XII Institutional L.P</t>
  </si>
  <si>
    <t>GIP IV Gutenberg Co Invest SCsp</t>
  </si>
  <si>
    <t>AIOF II Woolly Co-Invest Parallel Fund L.P</t>
  </si>
  <si>
    <t>DIRECT LENDING FUND IV (EUR) SLP</t>
  </si>
  <si>
    <t>Proxima Co-Invest L.P</t>
  </si>
  <si>
    <t>Kartesia Credit Opportunities VI SCS</t>
  </si>
  <si>
    <t>ArcLight Fund VII AIV L.P</t>
  </si>
  <si>
    <t>Astorg VIII</t>
  </si>
  <si>
    <t>WHLP Kennedy (A) LP</t>
  </si>
  <si>
    <t>CDR XII</t>
  </si>
  <si>
    <t>Global Infrastructure Partners Core C L.P</t>
  </si>
  <si>
    <t>EQT Exeter Industrial Value Fund VI L.P</t>
  </si>
  <si>
    <t>CVC Capital Partners IX (A) L.P</t>
  </si>
  <si>
    <t>Thor Investment Trust 1</t>
  </si>
  <si>
    <t>Oak Hill Advisors - OCREDIT</t>
  </si>
  <si>
    <t>Greenfield Partners FloLIVE Co-Investment</t>
  </si>
  <si>
    <t>LCN European Fund IV SLP</t>
  </si>
  <si>
    <t>ELECTRA AMERICA MULTIFAMILY III</t>
  </si>
  <si>
    <t>נדלן ויוה חדרה</t>
  </si>
  <si>
    <t>השכרה</t>
  </si>
  <si>
    <t>חדרה, צומת תרנ"א-יצחק רבין, אחד העם</t>
  </si>
  <si>
    <t>נדלן אחד העם 56 ת"א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</si>
  <si>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</si>
  <si>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</si>
  <si>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</si>
  <si>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</si>
  <si>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</si>
  <si>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</si>
  <si>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</si>
  <si>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</si>
  <si>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</si>
  <si>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</si>
  <si>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</si>
  <si>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</si>
  <si>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</si>
  <si>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</si>
  <si>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</si>
  <si>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</si>
  <si>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</si>
  <si>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הלוואות לעמיתים</t>
  </si>
  <si>
    <t>בנק דיסקונט לישראל בע"מ</t>
  </si>
  <si>
    <t>בנק הפועלים בע"מ</t>
  </si>
  <si>
    <t>בנק לאומי לישראל בע"מ</t>
  </si>
  <si>
    <t>1111111111- 10- בנק לאומי</t>
  </si>
  <si>
    <t>בנק מזרחי טפחות בע"מ</t>
  </si>
  <si>
    <t>1111111111- 20- בנק מזרחי</t>
  </si>
  <si>
    <t>מעלות S&amp;P</t>
  </si>
  <si>
    <t>יובנק בע"מ</t>
  </si>
  <si>
    <t>130018- 11- בנק דיסקונט</t>
  </si>
  <si>
    <t>130018- 10- בנק לאומי</t>
  </si>
  <si>
    <t>100006- 10- בנק לאומי</t>
  </si>
  <si>
    <t>30005- 10- בנק לאומי</t>
  </si>
  <si>
    <t>20003- 10- בנק לאומי</t>
  </si>
  <si>
    <t>70002- 10- בנק לאומי</t>
  </si>
  <si>
    <t>200040- 10- לאומי</t>
  </si>
  <si>
    <t>80031- 10- בנק לאומי</t>
  </si>
  <si>
    <t>280028- 10- בנק לאומי</t>
  </si>
  <si>
    <t>200005- 10- בנק לאומי</t>
  </si>
  <si>
    <t>20001- 10- בנק לאומי</t>
  </si>
  <si>
    <t>130018- 20- בנק מזרחי</t>
  </si>
  <si>
    <t>100006- 20- בנק מזרחי</t>
  </si>
  <si>
    <t>20003- 20- בנק מזרחי</t>
  </si>
  <si>
    <t>70002- 20- בנק מזרחי</t>
  </si>
  <si>
    <t>80031- 20- בנק מזרחי</t>
  </si>
  <si>
    <t>20001- 20- בנק מזרחי</t>
  </si>
  <si>
    <t>200005- 20- בנק מזרחי</t>
  </si>
  <si>
    <t>JP MORGAN</t>
  </si>
  <si>
    <t>20003- 85- JP MORGAN</t>
  </si>
  <si>
    <t>80031- 85- JP MORGAN</t>
  </si>
  <si>
    <t>20001- 85- JP MORGAN</t>
  </si>
  <si>
    <t>ל.ר.</t>
  </si>
  <si>
    <t>WBD 4.279 03/15/32</t>
  </si>
  <si>
    <t>סה"כ חוזים עתידיים בישראל</t>
  </si>
  <si>
    <t>או פי סי אנרגיה</t>
  </si>
  <si>
    <t>10000668</t>
  </si>
  <si>
    <t>בזק</t>
  </si>
  <si>
    <t>10000669</t>
  </si>
  <si>
    <t>הפניקס</t>
  </si>
  <si>
    <t>10000632</t>
  </si>
  <si>
    <t>10000677</t>
  </si>
  <si>
    <t>ישראכרט</t>
  </si>
  <si>
    <t>10000676</t>
  </si>
  <si>
    <t>10000667</t>
  </si>
  <si>
    <t>לאומי</t>
  </si>
  <si>
    <t>10000757</t>
  </si>
  <si>
    <t>פועלים</t>
  </si>
  <si>
    <t>10000643</t>
  </si>
  <si>
    <t>10000721</t>
  </si>
  <si>
    <t>+ILS/-USD 3.6223 04-12-23 (10) -377</t>
  </si>
  <si>
    <t>10001039</t>
  </si>
  <si>
    <t>+ILS/-USD 3.6647 04-12-23 (10) -193</t>
  </si>
  <si>
    <t>10001085</t>
  </si>
  <si>
    <t>+ILS/-USD 3.6794 04-12-23 (10) -256</t>
  </si>
  <si>
    <t>10001060</t>
  </si>
  <si>
    <t>+ILS/-USD 3.7305 04-12-23 (10) -195</t>
  </si>
  <si>
    <t>10001091</t>
  </si>
  <si>
    <t>+ILS/-USD 3.78 04-12-23 (10) -180</t>
  </si>
  <si>
    <t>10001097</t>
  </si>
  <si>
    <t>+ILS/-USD 3.7824 04-12-23 (10) -156</t>
  </si>
  <si>
    <t>10001100</t>
  </si>
  <si>
    <t>+ILS/-USD 3.7965 04-12-23 (10) -150</t>
  </si>
  <si>
    <t>10001103</t>
  </si>
  <si>
    <t>10001102</t>
  </si>
  <si>
    <t>+USD/-ILS 3.5692 04-12-23 (10) -248</t>
  </si>
  <si>
    <t>10001054</t>
  </si>
  <si>
    <t>+USD/-ILS 3.5836 04-12-23 (10) -364</t>
  </si>
  <si>
    <t>10001042</t>
  </si>
  <si>
    <t>+USD/-ILS 3.602 04-12-23 (10) -245</t>
  </si>
  <si>
    <t>10001057</t>
  </si>
  <si>
    <t>+USD/-ILS 3.6024 04-12-23 (10) -361</t>
  </si>
  <si>
    <t>10001040</t>
  </si>
  <si>
    <t>+USD/-ILS 3.6055 04-12-23 (10) -340</t>
  </si>
  <si>
    <t>10001043</t>
  </si>
  <si>
    <t>+USD/-ILS 3.634 04-12-23 (10) -305</t>
  </si>
  <si>
    <t>10001046</t>
  </si>
  <si>
    <t>+USD/-ILS 3.775 04-12-23 (10) -180</t>
  </si>
  <si>
    <t>10001094</t>
  </si>
  <si>
    <t>+USD/-ILS 3.8367 04-12-23 (10) -113</t>
  </si>
  <si>
    <t>10001107</t>
  </si>
  <si>
    <t>10000020</t>
  </si>
  <si>
    <t>10000046</t>
  </si>
  <si>
    <t>+ILS/-USD 3.31 11-10-23 (11) -437</t>
  </si>
  <si>
    <t>10003349</t>
  </si>
  <si>
    <t>10007796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</si>
  <si>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</si>
  <si>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</si>
  <si>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</si>
  <si>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</si>
  <si>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</si>
  <si>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</si>
  <si>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</si>
  <si>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</si>
  <si>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10007793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</si>
  <si>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</si>
  <si>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</si>
  <si>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</si>
  <si>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</si>
  <si>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</si>
  <si>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</si>
  <si>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</si>
  <si>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</si>
  <si>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 12-10-23 (12) -438</t>
  </si>
  <si>
    <t>10007798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</si>
  <si>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</si>
  <si>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</si>
  <si>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</si>
  <si>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</si>
  <si>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</si>
  <si>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</si>
  <si>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 17-10-23 (12) -431</t>
  </si>
  <si>
    <t>10007809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</si>
  <si>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</si>
  <si>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</si>
  <si>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</si>
  <si>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</si>
  <si>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</si>
  <si>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</si>
  <si>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</si>
  <si>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</si>
  <si>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</si>
  <si>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</si>
  <si>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</si>
  <si>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</si>
  <si>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</si>
  <si>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</si>
  <si>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</si>
  <si>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</si>
  <si>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</si>
  <si>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</si>
  <si>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10007811</t>
  </si>
  <si>
    <t>+ILS/-USD 3.4 23-10-23 (12) -457</t>
  </si>
  <si>
    <t>10003403</t>
  </si>
  <si>
    <t>+ILS/-USD 3.42 25-10-23 (12) -450</t>
  </si>
  <si>
    <t>10001869</t>
  </si>
  <si>
    <t>10007816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</si>
  <si>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</si>
  <si>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</si>
  <si>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</si>
  <si>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</si>
  <si>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</si>
  <si>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</si>
  <si>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</si>
  <si>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</si>
  <si>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</si>
  <si>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</si>
  <si>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</si>
  <si>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</si>
  <si>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</si>
  <si>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10007814</t>
  </si>
  <si>
    <t>+ILS/-USD 3.43 16-10-23 (10) -463</t>
  </si>
  <si>
    <t>10003370</t>
  </si>
  <si>
    <t>+ILS/-USD 3.43 16-10-23 (12) -463</t>
  </si>
  <si>
    <t>10007800</t>
  </si>
  <si>
    <t>10003374</t>
  </si>
  <si>
    <t>10001861</t>
  </si>
  <si>
    <t>+ILS/-USD 3.43 17-10-23 (12) -467</t>
  </si>
  <si>
    <t>10007803</t>
  </si>
  <si>
    <t>+ILS/-USD 3.43 24-10-23 (12) -450</t>
  </si>
  <si>
    <t>10001867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</si>
  <si>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</si>
  <si>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</si>
  <si>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</si>
  <si>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</si>
  <si>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</si>
  <si>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</si>
  <si>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</si>
  <si>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</si>
  <si>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</si>
  <si>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3.475 30-10-23 (11) -450</t>
  </si>
  <si>
    <t>10007833</t>
  </si>
  <si>
    <t>+ILS/-USD 3.478 30-10-23 (10) -430</t>
  </si>
  <si>
    <t>10002179</t>
  </si>
  <si>
    <t>10001880</t>
  </si>
  <si>
    <t>10007835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</si>
  <si>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</si>
  <si>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</si>
  <si>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</si>
  <si>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</si>
  <si>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</si>
  <si>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</si>
  <si>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</si>
  <si>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</si>
  <si>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</si>
  <si>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</si>
  <si>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</si>
  <si>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10007838</t>
  </si>
  <si>
    <t>10002182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</si>
  <si>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</si>
  <si>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</si>
  <si>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</si>
  <si>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</si>
  <si>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</si>
  <si>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</si>
  <si>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3.515 02-11-23 (12) -448</t>
  </si>
  <si>
    <t>10007840</t>
  </si>
  <si>
    <t>10002184</t>
  </si>
  <si>
    <t>10001883</t>
  </si>
  <si>
    <t>+ILS/-USD 3.517 16-11-23 (20) -393</t>
  </si>
  <si>
    <t>10003599</t>
  </si>
  <si>
    <t>10000711</t>
  </si>
  <si>
    <t>+ILS/-USD 3.52 16-11-23 (12) -390</t>
  </si>
  <si>
    <t>10007874</t>
  </si>
  <si>
    <t>10003597</t>
  </si>
  <si>
    <t>+ILS/-USD 3.521 16-11-23 (11) -381</t>
  </si>
  <si>
    <t>10007872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</si>
  <si>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</si>
  <si>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</si>
  <si>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</si>
  <si>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</si>
  <si>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</si>
  <si>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</si>
  <si>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</si>
  <si>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</si>
  <si>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</si>
  <si>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</si>
  <si>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</si>
  <si>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</si>
  <si>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</si>
  <si>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</si>
  <si>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</si>
  <si>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</si>
  <si>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</si>
  <si>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</si>
  <si>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10007952</t>
  </si>
  <si>
    <t>+ILS/-USD 3.5483 30-10-23 (10) -407</t>
  </si>
  <si>
    <t>10002498</t>
  </si>
  <si>
    <t>+ILS/-USD 3.5494 30-10-23 (10) -356</t>
  </si>
  <si>
    <t>10002502</t>
  </si>
  <si>
    <t>+ILS/-USD 3.55 15-11-23 (12) -462</t>
  </si>
  <si>
    <t>10000887</t>
  </si>
  <si>
    <t>+ILS/-USD 3.5501 30-10-23 (10) -344</t>
  </si>
  <si>
    <t>10001910</t>
  </si>
  <si>
    <t>10002503</t>
  </si>
  <si>
    <t>10002213</t>
  </si>
  <si>
    <t>+ILS/-USD 3.552 15-11-23 (11) -460</t>
  </si>
  <si>
    <t>10007849</t>
  </si>
  <si>
    <t>+ILS/-USD 3.555 22-11-23 (11) -400</t>
  </si>
  <si>
    <t>10003615</t>
  </si>
  <si>
    <t>10007878</t>
  </si>
  <si>
    <t>10000717</t>
  </si>
  <si>
    <t>+ILS/-USD 3.5568 22-11-23 (10) -397</t>
  </si>
  <si>
    <t>10000715</t>
  </si>
  <si>
    <t>10000223</t>
  </si>
  <si>
    <t>10003611</t>
  </si>
  <si>
    <t>+ILS/-USD 3.558 16-10-23 (11) -178</t>
  </si>
  <si>
    <t>10000753</t>
  </si>
  <si>
    <t>10007956</t>
  </si>
  <si>
    <t>+ILS/-USD 3.558 22-11-23 (94) -380</t>
  </si>
  <si>
    <t>10003613</t>
  </si>
  <si>
    <t>+ILS/-USD 3.56 16-10-23 (20) -179</t>
  </si>
  <si>
    <t>10000751</t>
  </si>
  <si>
    <t>10000976</t>
  </si>
  <si>
    <t>+ILS/-USD 3.56 22-01-24 (11) -320</t>
  </si>
  <si>
    <t>10001003</t>
  </si>
  <si>
    <t>10003961</t>
  </si>
  <si>
    <t>+ILS/-USD 3.5603 22-11-23 (12) -397</t>
  </si>
  <si>
    <t>10000912</t>
  </si>
  <si>
    <t>+ILS/-USD 3.5605 04-12-23 (10) -260</t>
  </si>
  <si>
    <t>10000870</t>
  </si>
  <si>
    <t>+ILS/-USD 3.5625 30-10-23 (11) -355</t>
  </si>
  <si>
    <t>10007879</t>
  </si>
  <si>
    <t>+ILS/-USD 3.5626 14-11-23 (11) -474</t>
  </si>
  <si>
    <t>10003556</t>
  </si>
  <si>
    <t>+ILS/-USD 3.563 04-12-23 (10) -220</t>
  </si>
  <si>
    <t>10000192</t>
  </si>
  <si>
    <t>10000807</t>
  </si>
  <si>
    <t>10001171</t>
  </si>
  <si>
    <t>+ILS/-USD 3.563 22-01-24 (20) -320</t>
  </si>
  <si>
    <t>10001005</t>
  </si>
  <si>
    <t>+ILS/-USD 3.5637 04-12-23 (10) -223</t>
  </si>
  <si>
    <t>10000190</t>
  </si>
  <si>
    <t>+ILS/-USD 3.564 22-01-24 (10) -320</t>
  </si>
  <si>
    <t>10003959</t>
  </si>
  <si>
    <t>+ILS/-USD 3.565 06-12-23 (10) -275</t>
  </si>
  <si>
    <t>10002513</t>
  </si>
  <si>
    <t>10001933</t>
  </si>
  <si>
    <t>10002241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</si>
  <si>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</si>
  <si>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</si>
  <si>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</si>
  <si>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</si>
  <si>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</si>
  <si>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</si>
  <si>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</si>
  <si>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</si>
  <si>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</si>
  <si>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</si>
  <si>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3.569 04-12-23 (10) -261</t>
  </si>
  <si>
    <t>10000149</t>
  </si>
  <si>
    <t>10001128</t>
  </si>
  <si>
    <t>+ILS/-USD 3.57 14-11-23 (12) -473</t>
  </si>
  <si>
    <t>10003558</t>
  </si>
  <si>
    <t>10000697</t>
  </si>
  <si>
    <t>+ILS/-USD 3.5717 06-11-23 (11) -483</t>
  </si>
  <si>
    <t>10000685</t>
  </si>
  <si>
    <t>10000869</t>
  </si>
  <si>
    <t>10003498</t>
  </si>
  <si>
    <t>+ILS/-USD 3.5719 14-12-23 (11) -461</t>
  </si>
  <si>
    <t>10007852</t>
  </si>
  <si>
    <t>+ILS/-USD 3.572 14-12-23 (10) -460</t>
  </si>
  <si>
    <t>10003564</t>
  </si>
  <si>
    <t>+ILS/-USD 3.572 20-11-23 (11) -187</t>
  </si>
  <si>
    <t>10000781</t>
  </si>
  <si>
    <t>+ILS/-USD 3.5759 14-11-23 (11) -441</t>
  </si>
  <si>
    <t>10000883</t>
  </si>
  <si>
    <t>+ILS/-USD 3.5773 04-12-23 (10) -212</t>
  </si>
  <si>
    <t>10000971</t>
  </si>
  <si>
    <t>10000944</t>
  </si>
  <si>
    <t>10001277</t>
  </si>
  <si>
    <t>10000880</t>
  </si>
  <si>
    <t>+ILS/-USD 3.578 06-11-23 (10) -450</t>
  </si>
  <si>
    <t>10007856</t>
  </si>
  <si>
    <t>+ILS/-USD 3.5787 06-12-23 (10) -273</t>
  </si>
  <si>
    <t>10002246</t>
  </si>
  <si>
    <t>10002515</t>
  </si>
  <si>
    <t>10001937</t>
  </si>
  <si>
    <t>+ILS/-USD 3.5796 04-12-23 (10) -259</t>
  </si>
  <si>
    <t>10000966</t>
  </si>
  <si>
    <t>10001271</t>
  </si>
  <si>
    <t>+ILS/-USD 3.58 10-10-23 (20) -365</t>
  </si>
  <si>
    <t>10000885</t>
  </si>
  <si>
    <t>+ILS/-USD 3.582 17-10-23 (11) -174</t>
  </si>
  <si>
    <t>10000756</t>
  </si>
  <si>
    <t>+ILS/-USD 3.5836 04-12-23 (10) -364</t>
  </si>
  <si>
    <t>10000118</t>
  </si>
  <si>
    <t>+ILS/-USD 3.5836 24-10-23 (12) -134</t>
  </si>
  <si>
    <t>10002266</t>
  </si>
  <si>
    <t>+ILS/-USD 3.5882 14-12-23 (11) -458</t>
  </si>
  <si>
    <t>10003568</t>
  </si>
  <si>
    <t>10000703</t>
  </si>
  <si>
    <t>+ILS/-USD 3.5886 04-12-23 (10) -264</t>
  </si>
  <si>
    <t>10000145</t>
  </si>
  <si>
    <t>10001144</t>
  </si>
  <si>
    <t>+ILS/-USD 3.5892 04-12-23 (10) -238</t>
  </si>
  <si>
    <t>10000970</t>
  </si>
  <si>
    <t>10001276</t>
  </si>
  <si>
    <t>+ILS/-USD 3.59 30-10-23 (10) -380</t>
  </si>
  <si>
    <t>10001893</t>
  </si>
  <si>
    <t>10002195</t>
  </si>
  <si>
    <t>+ILS/-USD 3.5911 04-12-23 (10) -259</t>
  </si>
  <si>
    <t>10000867</t>
  </si>
  <si>
    <t>10001218</t>
  </si>
  <si>
    <t>10001004</t>
  </si>
  <si>
    <t>10000630</t>
  </si>
  <si>
    <t>+ILS/-USD 3.5931 30-10-23 (10) -204</t>
  </si>
  <si>
    <t>10002514</t>
  </si>
  <si>
    <t>+ILS/-USD 3.595 26-10-23 (11) -420</t>
  </si>
  <si>
    <t>10007847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</si>
  <si>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</si>
  <si>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</si>
  <si>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</si>
  <si>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</si>
  <si>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</si>
  <si>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</si>
  <si>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 04-12-23 (10) -240</t>
  </si>
  <si>
    <t>10000158</t>
  </si>
  <si>
    <t>+ILS/-USD 3.602 09-11-23 (12) -440</t>
  </si>
  <si>
    <t>10003546</t>
  </si>
  <si>
    <t>+ILS/-USD 3.602 09-11-23 (20) -443</t>
  </si>
  <si>
    <t>10003544</t>
  </si>
  <si>
    <t>+ILS/-USD 3.6028 04-12-23 (10) -372</t>
  </si>
  <si>
    <t>10000108</t>
  </si>
  <si>
    <t>+ILS/-USD 3.603 08-11-23 (10) -430</t>
  </si>
  <si>
    <t>10000211</t>
  </si>
  <si>
    <t>+ILS/-USD 3.603 09-11-23 (98) -440</t>
  </si>
  <si>
    <t>10003548</t>
  </si>
  <si>
    <t>+ILS/-USD 3.6039 04-12-23 (10) -361</t>
  </si>
  <si>
    <t>10000109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</si>
  <si>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</si>
  <si>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</si>
  <si>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</si>
  <si>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</si>
  <si>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</si>
  <si>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</si>
  <si>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</si>
  <si>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</si>
  <si>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</si>
  <si>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</si>
  <si>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</si>
  <si>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</si>
  <si>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</si>
  <si>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</si>
  <si>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</si>
  <si>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</si>
  <si>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</si>
  <si>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 04-12-23 (10) -383</t>
  </si>
  <si>
    <t>10000104</t>
  </si>
  <si>
    <t>+ILS/-USD 3.611 13-12-23 (12) -440</t>
  </si>
  <si>
    <t>10003589</t>
  </si>
  <si>
    <t>+ILS/-USD 3.6112 06-12-23 (10) -238</t>
  </si>
  <si>
    <t>10002519</t>
  </si>
  <si>
    <t>10007983</t>
  </si>
  <si>
    <t>+ILS/-USD 3.612 13-12-23 (20) -445</t>
  </si>
  <si>
    <t>10003591</t>
  </si>
  <si>
    <t>+ILS/-USD 3.612 30-10-23 (10) -190</t>
  </si>
  <si>
    <t>10001029</t>
  </si>
  <si>
    <t>10001547</t>
  </si>
  <si>
    <t>10001243</t>
  </si>
  <si>
    <t>10001496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</si>
  <si>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</si>
  <si>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</si>
  <si>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</si>
  <si>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</si>
  <si>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</si>
  <si>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</si>
  <si>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</si>
  <si>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</si>
  <si>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</si>
  <si>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</si>
  <si>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</si>
  <si>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</si>
  <si>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</si>
  <si>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</si>
  <si>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</si>
  <si>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</si>
  <si>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</si>
  <si>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</si>
  <si>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</si>
  <si>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</si>
  <si>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</si>
  <si>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</si>
  <si>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</si>
  <si>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</si>
  <si>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</si>
  <si>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</si>
  <si>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10003587</t>
  </si>
  <si>
    <t>10000910</t>
  </si>
  <si>
    <t>10000218</t>
  </si>
  <si>
    <t>+ILS/-USD 3.617 29-11-23 (10) -370</t>
  </si>
  <si>
    <t>10003660</t>
  </si>
  <si>
    <t>+ILS/-USD 3.6175 30-10-23 (10) -380</t>
  </si>
  <si>
    <t>10002205</t>
  </si>
  <si>
    <t>10007869</t>
  </si>
  <si>
    <t>+ILS/-USD 3.62 05-12-23 (11) -370</t>
  </si>
  <si>
    <t>10007907</t>
  </si>
  <si>
    <t>10000936</t>
  </si>
  <si>
    <t>+ILS/-USD 3.62 05-12-23 (12) -370</t>
  </si>
  <si>
    <t>10002225</t>
  </si>
  <si>
    <t>10007909</t>
  </si>
  <si>
    <t>10000938</t>
  </si>
  <si>
    <t>+ILS/-USD 3.62 29-11-23 (12) -370</t>
  </si>
  <si>
    <t>10003656</t>
  </si>
  <si>
    <t>10002220</t>
  </si>
  <si>
    <t>10000926</t>
  </si>
  <si>
    <t>10007893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</si>
  <si>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</si>
  <si>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</si>
  <si>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</si>
  <si>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</si>
  <si>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</si>
  <si>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</si>
  <si>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</si>
  <si>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</si>
  <si>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</si>
  <si>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3.622 04-12-23 (10) -340</t>
  </si>
  <si>
    <t>10001126</t>
  </si>
  <si>
    <t>10001111</t>
  </si>
  <si>
    <t>+ILS/-USD 3.6222 30-10-23 (10) -343</t>
  </si>
  <si>
    <t>10001913</t>
  </si>
  <si>
    <t>10002216</t>
  </si>
  <si>
    <t>10007887</t>
  </si>
  <si>
    <t>10001458</t>
  </si>
  <si>
    <t>10000863</t>
  </si>
  <si>
    <t>10001210</t>
  </si>
  <si>
    <t>10001308</t>
  </si>
  <si>
    <t>10000628</t>
  </si>
  <si>
    <t>10001191</t>
  </si>
  <si>
    <t>10000927</t>
  </si>
  <si>
    <t>10000098</t>
  </si>
  <si>
    <t>+ILS/-USD 3.6225 04-12-23 (10) -335</t>
  </si>
  <si>
    <t>10003356</t>
  </si>
  <si>
    <t>10001048</t>
  </si>
  <si>
    <t>10000629</t>
  </si>
  <si>
    <t>10000868</t>
  </si>
  <si>
    <t>10000929</t>
  </si>
  <si>
    <t>10001311</t>
  </si>
  <si>
    <t>+ILS/-USD 3.623 04-12-23 (10) -340</t>
  </si>
  <si>
    <t>10001050</t>
  </si>
  <si>
    <t>10000127</t>
  </si>
  <si>
    <t>+ILS/-USD 3.625 07-11-23 (12) -463</t>
  </si>
  <si>
    <t>10003506</t>
  </si>
  <si>
    <t>+ILS/-USD 3.6265 04-12-23 (10) -325</t>
  </si>
  <si>
    <t>10001859</t>
  </si>
  <si>
    <t>+ILS/-USD 3.628 30-10-23 (10) -320</t>
  </si>
  <si>
    <t>10001533</t>
  </si>
  <si>
    <t>10001236</t>
  </si>
  <si>
    <t>10001490</t>
  </si>
  <si>
    <t>10001021</t>
  </si>
  <si>
    <t>+ILS/-USD 3.6285 30-10-23 (10) -275</t>
  </si>
  <si>
    <t>10007915</t>
  </si>
  <si>
    <t>+ILS/-USD 3.629 30-10-23 (10) -280</t>
  </si>
  <si>
    <t>10001923</t>
  </si>
  <si>
    <t>10002229</t>
  </si>
  <si>
    <t>+ILS/-USD 3.63 30-11-23 (11) -327</t>
  </si>
  <si>
    <t>10007917</t>
  </si>
  <si>
    <t>10003706</t>
  </si>
  <si>
    <t>+ILS/-USD 3.63 30-11-23 (12) -328</t>
  </si>
  <si>
    <t>10003708</t>
  </si>
  <si>
    <t>+ILS/-USD 3.63 30-11-23 (20) -327</t>
  </si>
  <si>
    <t>10000948</t>
  </si>
  <si>
    <t>+ILS/-USD 3.6306 06-12-23 (10) -319</t>
  </si>
  <si>
    <t>10002231</t>
  </si>
  <si>
    <t>10001925</t>
  </si>
  <si>
    <t>10007921</t>
  </si>
  <si>
    <t>+ILS/-USD 3.6317 30-11-23 (10) -327</t>
  </si>
  <si>
    <t>10003704</t>
  </si>
  <si>
    <t>+ILS/-USD 3.632 30-10-23 (10) -270</t>
  </si>
  <si>
    <t>10007926</t>
  </si>
  <si>
    <t>+ILS/-USD 3.634 04-12-23 (10) -305</t>
  </si>
  <si>
    <t>10000866</t>
  </si>
  <si>
    <t>+ILS/-USD 3.637 15-11-23 (12) -433</t>
  </si>
  <si>
    <t>10003579</t>
  </si>
  <si>
    <t>+ILS/-USD 3.6384 04-12-23 (10) -326</t>
  </si>
  <si>
    <t>10000965</t>
  </si>
  <si>
    <t>10001270</t>
  </si>
  <si>
    <t>10001051</t>
  </si>
  <si>
    <t>10001195</t>
  </si>
  <si>
    <t>10003358</t>
  </si>
  <si>
    <t>+ILS/-USD 3.6394 04-12-23 (10) -331</t>
  </si>
  <si>
    <t>10000123</t>
  </si>
  <si>
    <t>+ILS/-USD 3.6422 04-12-23 (10) -254</t>
  </si>
  <si>
    <t>10000178</t>
  </si>
  <si>
    <t>+ILS/-USD 3.6427 04-12-23 (10) -233</t>
  </si>
  <si>
    <t>10000934</t>
  </si>
  <si>
    <t>10001319</t>
  </si>
  <si>
    <t>10001222</t>
  </si>
  <si>
    <t>+ILS/-USD 3.643 11-10-23 (20) -145</t>
  </si>
  <si>
    <t>10000981</t>
  </si>
  <si>
    <t>+ILS/-USD 3.646 07-12-23 (20) -264</t>
  </si>
  <si>
    <t>10000985</t>
  </si>
  <si>
    <t>+ILS/-USD 3.649 04-12-23 (10) -250</t>
  </si>
  <si>
    <t>10000164</t>
  </si>
  <si>
    <t>+ILS/-USD 3.649 07-12-23 (11) -269</t>
  </si>
  <si>
    <t>10003870</t>
  </si>
  <si>
    <t>+ILS/-USD 3.6527 25-01-24 (12) -333</t>
  </si>
  <si>
    <t>10003972</t>
  </si>
  <si>
    <t>+ILS/-USD 3.6589 04-12-23 (10) -211</t>
  </si>
  <si>
    <t>10000214</t>
  </si>
  <si>
    <t>10000821</t>
  </si>
  <si>
    <t>+ILS/-USD 3.6606 22-01-24 (10) -359</t>
  </si>
  <si>
    <t>10001959</t>
  </si>
  <si>
    <t>10002273</t>
  </si>
  <si>
    <t>+ILS/-USD 3.663 07-12-23 (10) -271</t>
  </si>
  <si>
    <t>10000983</t>
  </si>
  <si>
    <t>10001098</t>
  </si>
  <si>
    <t>10001499</t>
  </si>
  <si>
    <t>+ILS/-USD 3.665 04-12-23 (10) -260</t>
  </si>
  <si>
    <t>10001179</t>
  </si>
  <si>
    <t>10000202</t>
  </si>
  <si>
    <t>10001158</t>
  </si>
  <si>
    <t>10000815</t>
  </si>
  <si>
    <t>+ILS/-USD 3.6654 23-01-24 (12) -346</t>
  </si>
  <si>
    <t>10000788</t>
  </si>
  <si>
    <t>+ILS/-USD 3.6675 04-12-23 (10) -260</t>
  </si>
  <si>
    <t>10001346</t>
  </si>
  <si>
    <t>+ILS/-USD 3.6677 06-12-23 (10) -268</t>
  </si>
  <si>
    <t>10001944</t>
  </si>
  <si>
    <t>10002253</t>
  </si>
  <si>
    <t>+ILS/-USD 3.67 22-01-24 (11) -340</t>
  </si>
  <si>
    <t>10008006</t>
  </si>
  <si>
    <t>+ILS/-USD 3.6719 04-12-23 (10) -351</t>
  </si>
  <si>
    <t>+ILS/-USD 3.672 04-12-23 (10) -245</t>
  </si>
  <si>
    <t>10003364</t>
  </si>
  <si>
    <t>10000884</t>
  </si>
  <si>
    <t>10001868</t>
  </si>
  <si>
    <t>10001225</t>
  </si>
  <si>
    <t>10001328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</si>
  <si>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</si>
  <si>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</si>
  <si>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</si>
  <si>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</si>
  <si>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</si>
  <si>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</si>
  <si>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</si>
  <si>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</si>
  <si>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10001208</t>
  </si>
  <si>
    <t>10001067</t>
  </si>
  <si>
    <t>+ILS/-USD 3.6801 23-01-24 (11) -339</t>
  </si>
  <si>
    <t>10003967</t>
  </si>
  <si>
    <t>+ILS/-USD 3.683 14-12-23 (10) -265</t>
  </si>
  <si>
    <t>10008000</t>
  </si>
  <si>
    <t>+ILS/-USD 3.6842 06-12-23 (11) -258</t>
  </si>
  <si>
    <t>10007970</t>
  </si>
  <si>
    <t>+ILS/-USD 3.6869 04-12-23 (10) -241</t>
  </si>
  <si>
    <t>10000031</t>
  </si>
  <si>
    <t>+ILS/-USD 3.688 05-12-23 (12) -230</t>
  </si>
  <si>
    <t>10002269</t>
  </si>
  <si>
    <t>+ILS/-USD 3.6928 30-10-23 (10) -167</t>
  </si>
  <si>
    <t>10001954</t>
  </si>
  <si>
    <t>10002527</t>
  </si>
  <si>
    <t>+ILS/-USD 3.694 29-11-23 (10) -235</t>
  </si>
  <si>
    <t>10003875</t>
  </si>
  <si>
    <t>10000989</t>
  </si>
  <si>
    <t>+ILS/-USD 3.696 04-12-23 (10) -200</t>
  </si>
  <si>
    <t>10000037</t>
  </si>
  <si>
    <t>10000222</t>
  </si>
  <si>
    <t>+ILS/-USD 3.696 07-12-23 (12) -245</t>
  </si>
  <si>
    <t>10003873</t>
  </si>
  <si>
    <t>+ILS/-USD 3.6968 29-11-23 (11) -232</t>
  </si>
  <si>
    <t>10007969</t>
  </si>
  <si>
    <t>10000987</t>
  </si>
  <si>
    <t>10000769</t>
  </si>
  <si>
    <t>+ILS/-USD 3.6993 30-10-23 (10) -272</t>
  </si>
  <si>
    <t>10007938</t>
  </si>
  <si>
    <t>10000865</t>
  </si>
  <si>
    <t>10001543</t>
  </si>
  <si>
    <t>10000930</t>
  </si>
  <si>
    <t>+ILS/-USD 3.7014 06-12-23 (10) -336</t>
  </si>
  <si>
    <t>10002512</t>
  </si>
  <si>
    <t>+ILS/-USD 3.703 04-12-23 (10) -190</t>
  </si>
  <si>
    <t>10000225</t>
  </si>
  <si>
    <t>10001503</t>
  </si>
  <si>
    <t>+ILS/-USD 3.7034 04-12-23 (10) -341</t>
  </si>
  <si>
    <t>10000135</t>
  </si>
  <si>
    <t>+ILS/-USD 3.7189 04-12-23 (10) -186</t>
  </si>
  <si>
    <t>10001364</t>
  </si>
  <si>
    <t>10001230</t>
  </si>
  <si>
    <t>+ILS/-USD 3.725 04-12-23 (10) -180</t>
  </si>
  <si>
    <t>10000039</t>
  </si>
  <si>
    <t>10001242</t>
  </si>
  <si>
    <t>10001507</t>
  </si>
  <si>
    <t>10001104</t>
  </si>
  <si>
    <t>+ILS/-USD 3.7359 09-11-23 (11) -141</t>
  </si>
  <si>
    <t>10003985</t>
  </si>
  <si>
    <t>+ILS/-USD 3.74 06-12-23 (10) -200</t>
  </si>
  <si>
    <t>10002285</t>
  </si>
  <si>
    <t>10001970</t>
  </si>
  <si>
    <t>+ILS/-USD 3.7403 04-12-23 (10) -197</t>
  </si>
  <si>
    <t>10000956</t>
  </si>
  <si>
    <t>10001505</t>
  </si>
  <si>
    <t>10000618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</si>
  <si>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</si>
  <si>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</si>
  <si>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</si>
  <si>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</si>
  <si>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</si>
  <si>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</si>
  <si>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</si>
  <si>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</si>
  <si>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</si>
  <si>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</si>
  <si>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3.7464 04-12-23 (10) -176</t>
  </si>
  <si>
    <t>10000238</t>
  </si>
  <si>
    <t>+ILS/-USD 3.7486 04-12-23 (10) -174</t>
  </si>
  <si>
    <t>10003369</t>
  </si>
  <si>
    <t>10000894</t>
  </si>
  <si>
    <t>10000619</t>
  </si>
  <si>
    <t>10001511</t>
  </si>
  <si>
    <t>+ILS/-USD 3.751 29-01-24 (11) -310</t>
  </si>
  <si>
    <t>10004029</t>
  </si>
  <si>
    <t>+ILS/-USD 3.7574 04-12-23 (10) -166</t>
  </si>
  <si>
    <t>10001512</t>
  </si>
  <si>
    <t>+ILS/-USD 3.7595 04-12-23 (10) -180</t>
  </si>
  <si>
    <t>10001334</t>
  </si>
  <si>
    <t>10000896</t>
  </si>
  <si>
    <t>+ILS/-USD 3.765 21-02-24 (11) -324</t>
  </si>
  <si>
    <t>10000799</t>
  </si>
  <si>
    <t>10008026</t>
  </si>
  <si>
    <t>10004046</t>
  </si>
  <si>
    <t>+ILS/-USD 3.7656 21-02-24 (12) -324</t>
  </si>
  <si>
    <t>10008028</t>
  </si>
  <si>
    <t>+ILS/-USD 3.7659 14-02-24 (10) -316</t>
  </si>
  <si>
    <t>10004033</t>
  </si>
  <si>
    <t>+ILS/-USD 3.768 04-12-23 (10) -190</t>
  </si>
  <si>
    <t>10000234</t>
  </si>
  <si>
    <t>+ILS/-USD 3.769 21-02-24 (10) -324</t>
  </si>
  <si>
    <t>10004044</t>
  </si>
  <si>
    <t>10000274</t>
  </si>
  <si>
    <t>10000797</t>
  </si>
  <si>
    <t>+ILS/-USD 3.7697 25-01-24 (10) -308</t>
  </si>
  <si>
    <t>10000265</t>
  </si>
  <si>
    <t>+ILS/-USD 3.77 28-02-24 (11) -340</t>
  </si>
  <si>
    <t>10000801</t>
  </si>
  <si>
    <t>10004077</t>
  </si>
  <si>
    <t>+ILS/-USD 3.7705 28-02-24 (10) -340</t>
  </si>
  <si>
    <t>10004075</t>
  </si>
  <si>
    <t>10000286</t>
  </si>
  <si>
    <t>10008039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</si>
  <si>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</si>
  <si>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</si>
  <si>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</si>
  <si>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</si>
  <si>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</si>
  <si>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</si>
  <si>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04-12-23 (10) -180</t>
  </si>
  <si>
    <t>10000041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</si>
  <si>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</si>
  <si>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</si>
  <si>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</si>
  <si>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</si>
  <si>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</si>
  <si>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</si>
  <si>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</si>
  <si>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</si>
  <si>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10008050</t>
  </si>
  <si>
    <t>10002297</t>
  </si>
  <si>
    <t>10004105</t>
  </si>
  <si>
    <t>+ILS/-USD 3.777 12-03-24 (20) -330</t>
  </si>
  <si>
    <t>10004112</t>
  </si>
  <si>
    <t>+ILS/-USD 3.7796 06-12-23 (10) -184</t>
  </si>
  <si>
    <t>10002287</t>
  </si>
  <si>
    <t>10001973</t>
  </si>
  <si>
    <t>10001333</t>
  </si>
  <si>
    <t>10000240</t>
  </si>
  <si>
    <t>10001232</t>
  </si>
  <si>
    <t>10000959</t>
  </si>
  <si>
    <t>+ILS/-USD 3.78 06-03-24 (10) -331</t>
  </si>
  <si>
    <t>10008048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</si>
  <si>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</si>
  <si>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</si>
  <si>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</si>
  <si>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</si>
  <si>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</si>
  <si>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</si>
  <si>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</si>
  <si>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 12-03-24 (12) -327</t>
  </si>
  <si>
    <t>10008053</t>
  </si>
  <si>
    <t>+ILS/-USD 3.7817 04-12-23 (10) -183</t>
  </si>
  <si>
    <t>10001244</t>
  </si>
  <si>
    <t>10001513</t>
  </si>
  <si>
    <t>+ILS/-USD 3.7823 04-12-23 (10) -182</t>
  </si>
  <si>
    <t>10000040</t>
  </si>
  <si>
    <t>10001248</t>
  </si>
  <si>
    <t>10000241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</si>
  <si>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</si>
  <si>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</si>
  <si>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</si>
  <si>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</si>
  <si>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</si>
  <si>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</si>
  <si>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</si>
  <si>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10008042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</si>
  <si>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</si>
  <si>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</si>
  <si>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</si>
  <si>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</si>
  <si>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</si>
  <si>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</si>
  <si>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</si>
  <si>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</si>
  <si>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</si>
  <si>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</si>
  <si>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</si>
  <si>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</si>
  <si>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</si>
  <si>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</si>
  <si>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</si>
  <si>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</si>
  <si>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10008055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</si>
  <si>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</si>
  <si>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</si>
  <si>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</si>
  <si>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</si>
  <si>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</si>
  <si>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</si>
  <si>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</si>
  <si>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</si>
  <si>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</si>
  <si>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</si>
  <si>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</si>
  <si>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</si>
  <si>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</si>
  <si>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</si>
  <si>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</si>
  <si>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</si>
  <si>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</si>
  <si>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</si>
  <si>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</si>
  <si>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10008046</t>
  </si>
  <si>
    <t>+ILS/-USD 3.7937 06-12-23 (10) -158</t>
  </si>
  <si>
    <t>10002288</t>
  </si>
  <si>
    <t>10001975</t>
  </si>
  <si>
    <t>+ILS/-USD 3.7939 04-12-23 (10) -156</t>
  </si>
  <si>
    <t>10000242</t>
  </si>
  <si>
    <t>10001368</t>
  </si>
  <si>
    <t>10001233</t>
  </si>
  <si>
    <t>10000646</t>
  </si>
  <si>
    <t>10001873</t>
  </si>
  <si>
    <t>+ILS/-USD 3.7943 22-02-24 (10) -337</t>
  </si>
  <si>
    <t>10000279</t>
  </si>
  <si>
    <t>+ILS/-USD 3.7964 06-12-23 (10) -151</t>
  </si>
  <si>
    <t>10002541</t>
  </si>
  <si>
    <t>10001249</t>
  </si>
  <si>
    <t>10001113</t>
  </si>
  <si>
    <t>10001114</t>
  </si>
  <si>
    <t>10001519</t>
  </si>
  <si>
    <t>10001518</t>
  </si>
  <si>
    <t>+ILS/-USD 3.8132 26-02-24 (11) -328</t>
  </si>
  <si>
    <t>10004063</t>
  </si>
  <si>
    <t>+ILS/-USD 3.8135 26-02-24 (10) -330</t>
  </si>
  <si>
    <t>10000282</t>
  </si>
  <si>
    <t>10008035</t>
  </si>
  <si>
    <t>+ILS/-USD 3.818 22-02-24 (20) -305</t>
  </si>
  <si>
    <t>10004126</t>
  </si>
  <si>
    <t>+ILS/-USD 3.8307 04-12-23 (10) -118</t>
  </si>
  <si>
    <t>10001375</t>
  </si>
  <si>
    <t>10000651</t>
  </si>
  <si>
    <t>10001026</t>
  </si>
  <si>
    <t>+ILS/-USD 3.8317 04-12-23 (10) -143</t>
  </si>
  <si>
    <t>10001023</t>
  </si>
  <si>
    <t>10000648</t>
  </si>
  <si>
    <t>+ILS/-USD 3.834 14-12-23 (10) -160</t>
  </si>
  <si>
    <t>10008033</t>
  </si>
  <si>
    <t>+ILS/-USD 3.836 04-12-23 (10) -140</t>
  </si>
  <si>
    <t>10001369</t>
  </si>
  <si>
    <t>+ILS/-USD 3.8367 04-12-23 (10) -143</t>
  </si>
  <si>
    <t>10001371</t>
  </si>
  <si>
    <t>+USD/-ILS 3.478 30-10-23 (10) -430</t>
  </si>
  <si>
    <t>10002489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</si>
  <si>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</si>
  <si>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</si>
  <si>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</si>
  <si>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</si>
  <si>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</si>
  <si>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</si>
  <si>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</si>
  <si>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</si>
  <si>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</si>
  <si>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</si>
  <si>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</si>
  <si>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</si>
  <si>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3.5605 04-12-23 (10) -260</t>
  </si>
  <si>
    <t>10001146</t>
  </si>
  <si>
    <t>10000782</t>
  </si>
  <si>
    <t>+USD/-ILS 3.5625 30-11-23 (10) -195</t>
  </si>
  <si>
    <t>10000264</t>
  </si>
  <si>
    <t>+USD/-ILS 3.5628 14-11-23 (10) -227</t>
  </si>
  <si>
    <t>10003825</t>
  </si>
  <si>
    <t>+USD/-ILS 3.563 04-12-23 (10) -220</t>
  </si>
  <si>
    <t>10001074</t>
  </si>
  <si>
    <t>+USD/-ILS 3.567 16-11-23 (10) -230</t>
  </si>
  <si>
    <t>10000974</t>
  </si>
  <si>
    <t>+USD/-ILS 3.5675 04-12-23 (10) -250</t>
  </si>
  <si>
    <t>10001141</t>
  </si>
  <si>
    <t>10001064</t>
  </si>
  <si>
    <t>10001205</t>
  </si>
  <si>
    <t>10001472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</si>
  <si>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</si>
  <si>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</si>
  <si>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</si>
  <si>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</si>
  <si>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</si>
  <si>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</si>
  <si>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3.572 04-12-23 (10) -210</t>
  </si>
  <si>
    <t>10000428</t>
  </si>
  <si>
    <t>+USD/-ILS 3.5725 30-10-23 (10) -445</t>
  </si>
  <si>
    <t>10002495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</si>
  <si>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</si>
  <si>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</si>
  <si>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</si>
  <si>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</si>
  <si>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</si>
  <si>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</si>
  <si>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</si>
  <si>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</si>
  <si>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3.5787 04-12-23 (10) -273</t>
  </si>
  <si>
    <t>10001148</t>
  </si>
  <si>
    <t>10001130</t>
  </si>
  <si>
    <t>10000784</t>
  </si>
  <si>
    <t>+USD/-ILS 3.5795 04-12-23 (10) -250</t>
  </si>
  <si>
    <t>10000403</t>
  </si>
  <si>
    <t>+USD/-ILS 3.58 28-11-23 (11) -242</t>
  </si>
  <si>
    <t>10003861</t>
  </si>
  <si>
    <t>+USD/-ILS 3.5828 04-12-23 (10) -362</t>
  </si>
  <si>
    <t>10000375</t>
  </si>
  <si>
    <t>+USD/-ILS 3.5842 26-10-23 (10) -183</t>
  </si>
  <si>
    <t>10003863</t>
  </si>
  <si>
    <t>+USD/-ILS 3.5848 23-10-23 (10) -177</t>
  </si>
  <si>
    <t>10003865</t>
  </si>
  <si>
    <t>+USD/-ILS 3.5855 04-12-23 (10) -220</t>
  </si>
  <si>
    <t>10001149</t>
  </si>
  <si>
    <t>10001168</t>
  </si>
  <si>
    <t>+USD/-ILS 3.5873 04-12-23 (10) -362</t>
  </si>
  <si>
    <t>10001192</t>
  </si>
  <si>
    <t>10000113</t>
  </si>
  <si>
    <t>+USD/-ILS 3.5892 04-12-23 (10) -238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</si>
  <si>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</si>
  <si>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</si>
  <si>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</si>
  <si>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</si>
  <si>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</si>
  <si>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</si>
  <si>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3.591 04-12-23 (10) -360</t>
  </si>
  <si>
    <t>10001044</t>
  </si>
  <si>
    <t>+USD/-ILS 3.5911 04-12-23 (10) -259</t>
  </si>
  <si>
    <t>10001131</t>
  </si>
  <si>
    <t>+USD/-ILS 3.5953 14-12-23 (11) -272</t>
  </si>
  <si>
    <t>10000765</t>
  </si>
  <si>
    <t>+USD/-ILS 3.5995 04-12-23 (10) -205</t>
  </si>
  <si>
    <t>10000430</t>
  </si>
  <si>
    <t>10001151</t>
  </si>
  <si>
    <t>10000787</t>
  </si>
  <si>
    <t>10001132</t>
  </si>
  <si>
    <t>10001857</t>
  </si>
  <si>
    <t>10001459</t>
  </si>
  <si>
    <t>10001211</t>
  </si>
  <si>
    <t>10000964</t>
  </si>
  <si>
    <t>10001269</t>
  </si>
  <si>
    <t>10000016</t>
  </si>
  <si>
    <t>10001309</t>
  </si>
  <si>
    <t>+USD/-ILS 3.6025 04-12-23 (10) -240</t>
  </si>
  <si>
    <t>10000408</t>
  </si>
  <si>
    <t>10001193</t>
  </si>
  <si>
    <t>10001460</t>
  </si>
  <si>
    <t>10001117</t>
  </si>
  <si>
    <t>+USD/-ILS 3.608 04-12-23 (10) -310</t>
  </si>
  <si>
    <t>10000386</t>
  </si>
  <si>
    <t>+USD/-ILS 3.608 22-11-23 (11) -315</t>
  </si>
  <si>
    <t>10003686</t>
  </si>
  <si>
    <t>+USD/-ILS 3.6089 30-10-23 (10) -296</t>
  </si>
  <si>
    <t>10001237</t>
  </si>
  <si>
    <t>10002506</t>
  </si>
  <si>
    <t>10001534</t>
  </si>
  <si>
    <t>+USD/-ILS 3.6092 27-11-23 (11) -338</t>
  </si>
  <si>
    <t>10003687</t>
  </si>
  <si>
    <t>+USD/-ILS 3.61 30-10-23 (10) -275</t>
  </si>
  <si>
    <t>10002507</t>
  </si>
  <si>
    <t>10007905</t>
  </si>
  <si>
    <t>10001919</t>
  </si>
  <si>
    <t>+USD/-ILS 3.612 04-12-23 (10) -230</t>
  </si>
  <si>
    <t>10001167</t>
  </si>
  <si>
    <t>+USD/-ILS 3.6128 04-12-23 (10) -232</t>
  </si>
  <si>
    <t>10000184</t>
  </si>
  <si>
    <t>+USD/-ILS 3.613 02-11-23 (12) -295</t>
  </si>
  <si>
    <t>10002223</t>
  </si>
  <si>
    <t>10001918</t>
  </si>
  <si>
    <t>+USD/-ILS 3.613 04-12-23 (10) -233</t>
  </si>
  <si>
    <t>10000027</t>
  </si>
  <si>
    <t>+USD/-ILS 3.6135 30-10-23 (10) -380</t>
  </si>
  <si>
    <t>10002500</t>
  </si>
  <si>
    <t>+USD/-ILS 3.6158 04-12-23 (10) -222</t>
  </si>
  <si>
    <t>10000410</t>
  </si>
  <si>
    <t>+USD/-ILS 3.6167 04-12-23 (10) -223</t>
  </si>
  <si>
    <t>10000874</t>
  </si>
  <si>
    <t>+USD/-ILS 3.6175 04-12-23 (10) -315</t>
  </si>
  <si>
    <t>10000387</t>
  </si>
  <si>
    <t>+USD/-ILS 3.6194 04-12-23 (10) -296</t>
  </si>
  <si>
    <t>10001123</t>
  </si>
  <si>
    <t>10001139</t>
  </si>
  <si>
    <t>10000779</t>
  </si>
  <si>
    <t>+USD/-ILS 3.6195 04-12-23 (10) -315</t>
  </si>
  <si>
    <t>10000388</t>
  </si>
  <si>
    <t>+USD/-ILS 3.621 04-12-23 (10) -330</t>
  </si>
  <si>
    <t>+USD/-ILS 3.6215 04-12-23 (10) -340</t>
  </si>
  <si>
    <t>10000120</t>
  </si>
  <si>
    <t>10001120</t>
  </si>
  <si>
    <t>10000767</t>
  </si>
  <si>
    <t>+USD/-ILS 3.6223 04-12-23 (10) -377</t>
  </si>
  <si>
    <t>10002505</t>
  </si>
  <si>
    <t>10001268</t>
  </si>
  <si>
    <t>10001110</t>
  </si>
  <si>
    <t>10000371</t>
  </si>
  <si>
    <t>10000761</t>
  </si>
  <si>
    <t>10001343</t>
  </si>
  <si>
    <t>10001856</t>
  </si>
  <si>
    <t>10000614</t>
  </si>
  <si>
    <t>10001096</t>
  </si>
  <si>
    <t>10000963</t>
  </si>
  <si>
    <t>10000014</t>
  </si>
  <si>
    <t>10003354</t>
  </si>
  <si>
    <t>+USD/-ILS 3.6306 06-12-23 (10) -319</t>
  </si>
  <si>
    <t>10002509</t>
  </si>
  <si>
    <t>+USD/-ILS 3.6321 04-12-23 (10) -199</t>
  </si>
  <si>
    <t>10000206</t>
  </si>
  <si>
    <t>+USD/-ILS 3.633 04-12-23 (10) -200</t>
  </si>
  <si>
    <t>10000437</t>
  </si>
  <si>
    <t>+USD/-ILS 3.6337 06-12-23 (10) -308</t>
  </si>
  <si>
    <t>10007948</t>
  </si>
  <si>
    <t>10001860</t>
  </si>
  <si>
    <t>10000931</t>
  </si>
  <si>
    <t>10000021</t>
  </si>
  <si>
    <t>10001463</t>
  </si>
  <si>
    <t>+USD/-ILS 3.6355 04-12-23 (10) -240</t>
  </si>
  <si>
    <t>10001145</t>
  </si>
  <si>
    <t>10001162</t>
  </si>
  <si>
    <t>10000800</t>
  </si>
  <si>
    <t>+USD/-ILS 3.6394 04-12-23 (10) -331</t>
  </si>
  <si>
    <t>+USD/-ILS 3.6406 01-11-23 (12) -124</t>
  </si>
  <si>
    <t>10002274</t>
  </si>
  <si>
    <t>+USD/-ILS 3.6406 02-11-23 (12) -124</t>
  </si>
  <si>
    <t>10008007</t>
  </si>
  <si>
    <t>+USD/-ILS 3.6427 04-12-23 (10) -233</t>
  </si>
  <si>
    <t>10000411</t>
  </si>
  <si>
    <t>+USD/-ILS 3.643 11-10-23 (20) -145</t>
  </si>
  <si>
    <t>+USD/-ILS 3.6536 06-12-23 (10) -194</t>
  </si>
  <si>
    <t>10002530</t>
  </si>
  <si>
    <t>+USD/-ILS 3.654 04-12-23 (10) -190</t>
  </si>
  <si>
    <t>10001283</t>
  </si>
  <si>
    <t>10000890</t>
  </si>
  <si>
    <t>10003368</t>
  </si>
  <si>
    <t>10001872</t>
  </si>
  <si>
    <t>10000977</t>
  </si>
  <si>
    <t>10000035</t>
  </si>
  <si>
    <t>+USD/-ILS 3.65425 08-11-23 (10) -157.5</t>
  </si>
  <si>
    <t>10003963</t>
  </si>
  <si>
    <t>+USD/-ILS 3.665 04-12-23 (10) -200</t>
  </si>
  <si>
    <t>10000816</t>
  </si>
  <si>
    <t>10001182</t>
  </si>
  <si>
    <t>10001161</t>
  </si>
  <si>
    <t>+USD/-ILS 3.6702 04-12-23 (10) -253</t>
  </si>
  <si>
    <t>10000794</t>
  </si>
  <si>
    <t>10001156</t>
  </si>
  <si>
    <t>+USD/-ILS 3.672 04-12-23 (10) -245</t>
  </si>
  <si>
    <t>10000200</t>
  </si>
  <si>
    <t>+USD/-ILS 3.6722 04-12-23 (10) -253</t>
  </si>
  <si>
    <t>10000024</t>
  </si>
  <si>
    <t>+USD/-ILS 3.6727 04-12-23 (10) -203</t>
  </si>
  <si>
    <t>10000436</t>
  </si>
  <si>
    <t>+USD/-ILS 3.6728 04-12-23 (10) -182</t>
  </si>
  <si>
    <t>10000951</t>
  </si>
  <si>
    <t>10000032</t>
  </si>
  <si>
    <t>10001329</t>
  </si>
  <si>
    <t>10003365</t>
  </si>
  <si>
    <t>10001495</t>
  </si>
  <si>
    <t>+USD/-ILS 3.673 04-12-23 (10) -253</t>
  </si>
  <si>
    <t>10000023</t>
  </si>
  <si>
    <t>+USD/-ILS 3.6733 04-12-23 (10) -242</t>
  </si>
  <si>
    <t>10001143</t>
  </si>
  <si>
    <t>10001350</t>
  </si>
  <si>
    <t>+USD/-ILS 3.6749 04-12-23 (10) -253</t>
  </si>
  <si>
    <t>10001212</t>
  </si>
  <si>
    <t>+USD/-ILS 3.6763 04-12-23 (10) -252</t>
  </si>
  <si>
    <t>+USD/-ILS 3.6785 04-12-23 (10) -355</t>
  </si>
  <si>
    <t>10000393</t>
  </si>
  <si>
    <t>+USD/-ILS 3.6786 30-10-23 (10) -124</t>
  </si>
  <si>
    <t>10002529</t>
  </si>
  <si>
    <t>+USD/-ILS 3.6795 30-10-23 (11) -260</t>
  </si>
  <si>
    <t>10007943</t>
  </si>
  <si>
    <t>+USD/-ILS 3.6805 04-12-23 (10) -250</t>
  </si>
  <si>
    <t>10000798</t>
  </si>
  <si>
    <t>10000176</t>
  </si>
  <si>
    <t>10001160</t>
  </si>
  <si>
    <t>10001142</t>
  </si>
  <si>
    <t>+USD/-ILS 3.6827 04-12-23 (10) -308</t>
  </si>
  <si>
    <t>10001196</t>
  </si>
  <si>
    <t>10001122</t>
  </si>
  <si>
    <t>10001138</t>
  </si>
  <si>
    <t>10000778</t>
  </si>
  <si>
    <t>+USD/-ILS 3.685 04-12-23 (10) -250</t>
  </si>
  <si>
    <t>10000420</t>
  </si>
  <si>
    <t>+USD/-ILS 3.6862 04-12-23 (10) -233</t>
  </si>
  <si>
    <t>10001174</t>
  </si>
  <si>
    <t>10001154</t>
  </si>
  <si>
    <t>10000811</t>
  </si>
  <si>
    <t>+USD/-ILS 3.6881 19-10-23 (10) -119</t>
  </si>
  <si>
    <t>10001017</t>
  </si>
  <si>
    <t>+USD/-ILS 3.6883 18-10-23 (10) -117</t>
  </si>
  <si>
    <t>10001015</t>
  </si>
  <si>
    <t>+USD/-ILS 3.6887 30-10-23 (10) -178</t>
  </si>
  <si>
    <t>10001345</t>
  </si>
  <si>
    <t>+USD/-ILS 3.694 04-12-23 (10) -195</t>
  </si>
  <si>
    <t>10000443</t>
  </si>
  <si>
    <t>+USD/-ILS 3.696 04-12-23 (10) -200</t>
  </si>
  <si>
    <t>10000444</t>
  </si>
  <si>
    <t>+USD/-ILS 3.6973 04-12-23 (10) -332</t>
  </si>
  <si>
    <t>10000392</t>
  </si>
  <si>
    <t>+USD/-ILS 3.7025 04-12-23 (10) -180</t>
  </si>
  <si>
    <t>10000978</t>
  </si>
  <si>
    <t>10001166</t>
  </si>
  <si>
    <t>10000826</t>
  </si>
  <si>
    <t>10001190</t>
  </si>
  <si>
    <t>10001284</t>
  </si>
  <si>
    <t>+USD/-ILS 3.7091 30-10-23 (10) -114</t>
  </si>
  <si>
    <t>10002531</t>
  </si>
  <si>
    <t>+USD/-ILS 3.713 24-10-23 (10) -242</t>
  </si>
  <si>
    <t>10000968</t>
  </si>
  <si>
    <t>+USD/-ILS 3.7189 04-12-23 (10) -186</t>
  </si>
  <si>
    <t>+USD/-ILS 3.7213 06-12-23 (10) -187</t>
  </si>
  <si>
    <t>10002534</t>
  </si>
  <si>
    <t>+USD/-ILS 3.7217 04-12-23 (10) -183</t>
  </si>
  <si>
    <t>+USD/-ILS 3.725 04-12-23 (10) -180</t>
  </si>
  <si>
    <t>10000892</t>
  </si>
  <si>
    <t>10000228</t>
  </si>
  <si>
    <t>+USD/-ILS 3.7403 04-12-23 (10) -197</t>
  </si>
  <si>
    <t>10000891</t>
  </si>
  <si>
    <t>+USD/-ILS 3.7442 04-12-23 (10) -188</t>
  </si>
  <si>
    <t>10000038</t>
  </si>
  <si>
    <t>+USD/-ILS 3.755 04-12-23 (10) -180</t>
  </si>
  <si>
    <t>10000450</t>
  </si>
  <si>
    <t>+USD/-ILS 3.7554 04-12-23 (10) -166</t>
  </si>
  <si>
    <t>10000455</t>
  </si>
  <si>
    <t>+USD/-ILS 3.7574 04-12-23 (10) -166</t>
  </si>
  <si>
    <t>10001201</t>
  </si>
  <si>
    <t>10000834</t>
  </si>
  <si>
    <t>10002537</t>
  </si>
  <si>
    <t>10000957</t>
  </si>
  <si>
    <t>10001287</t>
  </si>
  <si>
    <t>10001175</t>
  </si>
  <si>
    <t>+USD/-ILS 3.7585 04-12-23 (10) -180</t>
  </si>
  <si>
    <t>10001285</t>
  </si>
  <si>
    <t>10000979</t>
  </si>
  <si>
    <t>+USD/-ILS 3.765 21-02-24 (10) -310</t>
  </si>
  <si>
    <t>10000288</t>
  </si>
  <si>
    <t>+USD/-ILS 3.7682 06-12-23 (10) -178</t>
  </si>
  <si>
    <t>10002536</t>
  </si>
  <si>
    <t>+USD/-ILS 3.7711 04-12-23 (10) -169</t>
  </si>
  <si>
    <t>10000042</t>
  </si>
  <si>
    <t>+USD/-ILS 3.7748 06-12-23 (10) -182</t>
  </si>
  <si>
    <t>10002535</t>
  </si>
  <si>
    <t>10000893</t>
  </si>
  <si>
    <t>10000980</t>
  </si>
  <si>
    <t>10001286</t>
  </si>
  <si>
    <t>+USD/-ILS 3.7771 04-12-23 (10) -149</t>
  </si>
  <si>
    <t>10000464</t>
  </si>
  <si>
    <t>+USD/-ILS 3.7773 04-12-23 (10) -177</t>
  </si>
  <si>
    <t>10000895</t>
  </si>
  <si>
    <t>+USD/-ILS 3.7796 06-12-23 (10) -144</t>
  </si>
  <si>
    <t>10008040</t>
  </si>
  <si>
    <t>10002542</t>
  </si>
  <si>
    <t>+USD/-ILS 3.78 04-12-23 (10) -140</t>
  </si>
  <si>
    <t>10001289</t>
  </si>
  <si>
    <t>10000842</t>
  </si>
  <si>
    <t>10001184</t>
  </si>
  <si>
    <t>+USD/-ILS 3.78 04-12-23 (10) -180</t>
  </si>
  <si>
    <t>10003371</t>
  </si>
  <si>
    <t>10002540</t>
  </si>
  <si>
    <t>+USD/-ILS 3.78 21-02-24 (20) -288</t>
  </si>
  <si>
    <t>10001061</t>
  </si>
  <si>
    <t>+USD/-ILS 3.7821 06-12-23 (10) -174</t>
  </si>
  <si>
    <t>10002538</t>
  </si>
  <si>
    <t>+USD/-ILS 3.7824 04-12-23 (10) -171</t>
  </si>
  <si>
    <t>10000982</t>
  </si>
  <si>
    <t>10001288</t>
  </si>
  <si>
    <t>10000457</t>
  </si>
  <si>
    <t>+USD/-ILS 3.785 07-12-23 (10) -155</t>
  </si>
  <si>
    <t>10001034</t>
  </si>
  <si>
    <t>+USD/-ILS 3.786 04-12-23 (10) -150</t>
  </si>
  <si>
    <t>10000461</t>
  </si>
  <si>
    <t>+USD/-ILS 3.7912 04-12-23 (10) -168</t>
  </si>
  <si>
    <t>10000459</t>
  </si>
  <si>
    <t>10000043</t>
  </si>
  <si>
    <t>+USD/-ILS 3.7943 04-12-23 (10) -122</t>
  </si>
  <si>
    <t>10000474</t>
  </si>
  <si>
    <t>+USD/-ILS 3.7944 04-12-23 (10) -106</t>
  </si>
  <si>
    <t>10000049</t>
  </si>
  <si>
    <t>+USD/-ILS 3.7945 06-12-23 (10) -120</t>
  </si>
  <si>
    <t>10008051</t>
  </si>
  <si>
    <t>+USD/-ILS 3.7995 06-12-23 (10) -120</t>
  </si>
  <si>
    <t>10002544</t>
  </si>
  <si>
    <t>10002298</t>
  </si>
  <si>
    <t>+USD/-ILS 3.7997 04-12-23 (10) -118</t>
  </si>
  <si>
    <t>10000844</t>
  </si>
  <si>
    <t>10001213</t>
  </si>
  <si>
    <t>10001185</t>
  </si>
  <si>
    <t>+USD/-ILS 3.8055 22-01-24 (10) -235</t>
  </si>
  <si>
    <t>+USD/-ILS 3.8058 04-12-23 (10) -152</t>
  </si>
  <si>
    <t>10000471</t>
  </si>
  <si>
    <t>10001115</t>
  </si>
  <si>
    <t>10000898</t>
  </si>
  <si>
    <t>10000047</t>
  </si>
  <si>
    <t>+USD/-ILS 3.8062 04-12-23 (10) -118</t>
  </si>
  <si>
    <t>10001252</t>
  </si>
  <si>
    <t>+USD/-ILS 3.8105 11-10-23 (20) -45</t>
  </si>
  <si>
    <t>10000124</t>
  </si>
  <si>
    <t>+USD/-ILS 3.813 04-12-23 (10) -130</t>
  </si>
  <si>
    <t>10000048</t>
  </si>
  <si>
    <t>10000899</t>
  </si>
  <si>
    <t>10000960</t>
  </si>
  <si>
    <t>10000244</t>
  </si>
  <si>
    <t>+USD/-ILS 3.8234 24-10-23 (10) -56</t>
  </si>
  <si>
    <t>10001055</t>
  </si>
  <si>
    <t>+USD/-ILS 3.835 04-12-23 (10) -130</t>
  </si>
  <si>
    <t>10000467</t>
  </si>
  <si>
    <t>+USD/-ILS 3.8364 06-12-23 (10) -116</t>
  </si>
  <si>
    <t>10008056</t>
  </si>
  <si>
    <t>+USD/-ILS 3.8365 04-12-23 (10) -130</t>
  </si>
  <si>
    <t>10000045</t>
  </si>
  <si>
    <t>10001215</t>
  </si>
  <si>
    <t>10001291</t>
  </si>
  <si>
    <t>10000900</t>
  </si>
  <si>
    <t>10000050</t>
  </si>
  <si>
    <t>10001339</t>
  </si>
  <si>
    <t>10000901</t>
  </si>
  <si>
    <t>10000247</t>
  </si>
  <si>
    <t>10001524</t>
  </si>
  <si>
    <t>+USD/-ILS 3.8367 04-12-23 (10) -143</t>
  </si>
  <si>
    <t>10000897</t>
  </si>
  <si>
    <t>+USD/-ILS 3.8422 25-10-23 (20) -63</t>
  </si>
  <si>
    <t>10000126</t>
  </si>
  <si>
    <t>+USD/-ILS 3.8426 30-10-23 (10) -54</t>
  </si>
  <si>
    <t>10002545</t>
  </si>
  <si>
    <t>10002299</t>
  </si>
  <si>
    <t>+USD/-ILS 3.843 30-10-23 (10) -70</t>
  </si>
  <si>
    <t>10001251</t>
  </si>
  <si>
    <t>10001559</t>
  </si>
  <si>
    <t>10001502</t>
  </si>
  <si>
    <t>+USD/-ILS 3.8455 29-09-23 (10) +0</t>
  </si>
  <si>
    <t>10000478</t>
  </si>
  <si>
    <t>+USD/-ILS 3.847 02-10-23 (10) +0</t>
  </si>
  <si>
    <t>10000479</t>
  </si>
  <si>
    <t>+USD/-ILS 3.848 02-10-23 (10) +0</t>
  </si>
  <si>
    <t>10001217</t>
  </si>
  <si>
    <t>סה"כ מט"ח/ מט"ח</t>
  </si>
  <si>
    <t>+CAD/-USD 1.3176 22-01-24 (10) -33</t>
  </si>
  <si>
    <t>10001073</t>
  </si>
  <si>
    <t>+JPY/-USD 144.72 16-01-24 (10) -286</t>
  </si>
  <si>
    <t>+USD/-AUD 0.6511 16-01-24 (10) +33</t>
  </si>
  <si>
    <t>10001099</t>
  </si>
  <si>
    <t>+USD/-CAD 1.30937 22-01-24 (10) -33.3</t>
  </si>
  <si>
    <t>10001065</t>
  </si>
  <si>
    <t>+USD/-CAD 1.31825 16-01-24 (10) -30.5</t>
  </si>
  <si>
    <t>10001078</t>
  </si>
  <si>
    <t>+USD/-EUR 1.05772 13-02-24 (10) +68.2</t>
  </si>
  <si>
    <t>10001105</t>
  </si>
  <si>
    <t>+USD/-EUR 1.1099 13-02-24 (10) +109</t>
  </si>
  <si>
    <t>10001081</t>
  </si>
  <si>
    <t>+USD/-GBP 1.21621 11-01-24 (10) +9.1</t>
  </si>
  <si>
    <t>10001106</t>
  </si>
  <si>
    <t>+USD/-GBP 1.27056 11-01-24 (10) -12.4</t>
  </si>
  <si>
    <t>10001062</t>
  </si>
  <si>
    <t>+USD/-GBP 1.29182 11-01-24 (10) -0.8</t>
  </si>
  <si>
    <t>+USD/-JPY 135.623 16-01-24 (10) -393.5</t>
  </si>
  <si>
    <t>+USD/-JPY 136.53 16-01-24 (10) -390</t>
  </si>
  <si>
    <t>10001076</t>
  </si>
  <si>
    <t>+USD/-JPY 138.6 16-01-24 (10) -368</t>
  </si>
  <si>
    <t>10001083</t>
  </si>
  <si>
    <t>+USD/-JPY 142.08 16-01-24 (10) -356</t>
  </si>
  <si>
    <t>10001093</t>
  </si>
  <si>
    <t>+AUD/-USD 0.639 03-10-23 (10) +0</t>
  </si>
  <si>
    <t>10001119</t>
  </si>
  <si>
    <t>10001523</t>
  </si>
  <si>
    <t>+AUD/-USD 0.641715 16-01-24 (10) +30.15</t>
  </si>
  <si>
    <t>10000647</t>
  </si>
  <si>
    <t>10001370</t>
  </si>
  <si>
    <t>10001022</t>
  </si>
  <si>
    <t>+AUD/-USD 0.64482 16-01-24 (10) +34.2</t>
  </si>
  <si>
    <t>10004021</t>
  </si>
  <si>
    <t>+AUD/-USD 0.64582 16-01-24 (10) +34.2</t>
  </si>
  <si>
    <t>10004022</t>
  </si>
  <si>
    <t>+AUD/-USD 0.64975 16-01-24 (10) +34.5</t>
  </si>
  <si>
    <t>10000019</t>
  </si>
  <si>
    <t>+AUD/-USD 0.65395 16-01-24 (10) +33.5</t>
  </si>
  <si>
    <t>10004030</t>
  </si>
  <si>
    <t>10008022</t>
  </si>
  <si>
    <t>+AUD/-USD 0.65415 16-01-24 (12) +33.5</t>
  </si>
  <si>
    <t>10001974</t>
  </si>
  <si>
    <t>10001223</t>
  </si>
  <si>
    <t>+CAD/-USD 1.3567 22-01-24 (10) -33</t>
  </si>
  <si>
    <t>10004020</t>
  </si>
  <si>
    <t>+CAD/-USD 1.36055 22-01-24 (12) -34.5</t>
  </si>
  <si>
    <t>10004026</t>
  </si>
  <si>
    <t>+EUR/-USD 1.0539 02-10-23 (10) +0</t>
  </si>
  <si>
    <t>10001340</t>
  </si>
  <si>
    <t>+EUR/-USD 1.1063 10-01-24 (10) +107</t>
  </si>
  <si>
    <t>10000258</t>
  </si>
  <si>
    <t>+EUR/-USD 1.1099 13-02-24 (10) +109</t>
  </si>
  <si>
    <t>10000823</t>
  </si>
  <si>
    <t>10003367</t>
  </si>
  <si>
    <t>10001164</t>
  </si>
  <si>
    <t>10000617</t>
  </si>
  <si>
    <t>10001282</t>
  </si>
  <si>
    <t>10001871</t>
  </si>
  <si>
    <t>10000034</t>
  </si>
  <si>
    <t>+EUR/-USD 1.1308 18-01-24 (10) +102</t>
  </si>
  <si>
    <t>10002522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</si>
  <si>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</si>
  <si>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</si>
  <si>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</si>
  <si>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</si>
  <si>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</si>
  <si>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</si>
  <si>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</si>
  <si>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</si>
  <si>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</si>
  <si>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</si>
  <si>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</si>
  <si>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</si>
  <si>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</si>
  <si>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</si>
  <si>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</si>
  <si>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</si>
  <si>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</si>
  <si>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</si>
  <si>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</si>
  <si>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</si>
  <si>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</si>
  <si>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</si>
  <si>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</si>
  <si>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</si>
  <si>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</si>
  <si>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</si>
  <si>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</si>
  <si>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</si>
  <si>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</si>
  <si>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</si>
  <si>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+USD/-AUD 0.651 16-01-24 (10) +32</t>
  </si>
  <si>
    <t>10001018</t>
  </si>
  <si>
    <t>10001365</t>
  </si>
  <si>
    <t>10001516</t>
  </si>
  <si>
    <t>10001109</t>
  </si>
  <si>
    <t>10001247</t>
  </si>
  <si>
    <t>+USD/-AUD 0.6789 16-01-24 (10) +37</t>
  </si>
  <si>
    <t>10001958</t>
  </si>
  <si>
    <t>+USD/-AUD 0.68645 16-01-24 (12) +34.5</t>
  </si>
  <si>
    <t>10001358</t>
  </si>
  <si>
    <t>10007989</t>
  </si>
  <si>
    <t>10001353</t>
  </si>
  <si>
    <t>10007997</t>
  </si>
  <si>
    <t>10002261</t>
  </si>
  <si>
    <t>10000943</t>
  </si>
  <si>
    <t>10001951</t>
  </si>
  <si>
    <t>+USD/-AUD 0.68695 16-01-24 (10) +34.5</t>
  </si>
  <si>
    <t>10001013</t>
  </si>
  <si>
    <t>10007988</t>
  </si>
  <si>
    <t>10000637</t>
  </si>
  <si>
    <t>10001949</t>
  </si>
  <si>
    <t>10001356</t>
  </si>
  <si>
    <t>10001324</t>
  </si>
  <si>
    <t>10007995</t>
  </si>
  <si>
    <t>10000015</t>
  </si>
  <si>
    <t>10002259</t>
  </si>
  <si>
    <t>10001226</t>
  </si>
  <si>
    <t>10000941</t>
  </si>
  <si>
    <t>10001352</t>
  </si>
  <si>
    <t>10001077</t>
  </si>
  <si>
    <t>10003942</t>
  </si>
  <si>
    <t>10002524</t>
  </si>
  <si>
    <t>10001479</t>
  </si>
  <si>
    <t>10007990</t>
  </si>
  <si>
    <t>10001354</t>
  </si>
  <si>
    <t>10002263</t>
  </si>
  <si>
    <t>10000639</t>
  </si>
  <si>
    <t>+USD/-CAD 1.30967 22-01-24 (11) -33.3</t>
  </si>
  <si>
    <t>10007992</t>
  </si>
  <si>
    <t>10003944</t>
  </si>
  <si>
    <t>+USD/-CAD 1.31013 22-01-24 (12) -33.7</t>
  </si>
  <si>
    <t>10003946</t>
  </si>
  <si>
    <t>10001089</t>
  </si>
  <si>
    <t>10001229</t>
  </si>
  <si>
    <t>+USD/-CAD 1.3424 22-01-24 (10) -32</t>
  </si>
  <si>
    <t>10001019</t>
  </si>
  <si>
    <t>10000644</t>
  </si>
  <si>
    <t>10001366</t>
  </si>
  <si>
    <t>10001874</t>
  </si>
  <si>
    <t>10001253</t>
  </si>
  <si>
    <t>10001292</t>
  </si>
  <si>
    <t>10001118</t>
  </si>
  <si>
    <t>10001373</t>
  </si>
  <si>
    <t>10000986</t>
  </si>
  <si>
    <t>10001235</t>
  </si>
  <si>
    <t>10003373</t>
  </si>
  <si>
    <t>10001521</t>
  </si>
  <si>
    <t>+USD/-EUR 1.06305 13-02-24 (10) +70.5</t>
  </si>
  <si>
    <t>10001337</t>
  </si>
  <si>
    <t>10000962</t>
  </si>
  <si>
    <t>+USD/-EUR 1.06675 04-03-24 (10) +79.5</t>
  </si>
  <si>
    <t>10004122</t>
  </si>
  <si>
    <t>+USD/-EUR 1.067 04-03-24 (12) +79</t>
  </si>
  <si>
    <t>10004113</t>
  </si>
  <si>
    <t>+USD/-EUR 1.07355 13-02-24 (10) +72.5</t>
  </si>
  <si>
    <t>10001116</t>
  </si>
  <si>
    <t>10001335</t>
  </si>
  <si>
    <t>10001250</t>
  </si>
  <si>
    <t>10001024</t>
  </si>
  <si>
    <t>10000649</t>
  </si>
  <si>
    <t>10001520</t>
  </si>
  <si>
    <t>10001234</t>
  </si>
  <si>
    <t>10001290</t>
  </si>
  <si>
    <t>10001372</t>
  </si>
  <si>
    <t>10000984</t>
  </si>
  <si>
    <t>10000620</t>
  </si>
  <si>
    <t>+USD/-EUR 1.0755 25-03-24 (10) +92</t>
  </si>
  <si>
    <t>10001982</t>
  </si>
  <si>
    <t>10002295</t>
  </si>
  <si>
    <t>10002543</t>
  </si>
  <si>
    <t>+USD/-EUR 1.0759 06-11-23 (10) +89</t>
  </si>
  <si>
    <t>10003771</t>
  </si>
  <si>
    <t>+USD/-EUR 1.0759 06-11-23 (20) +89</t>
  </si>
  <si>
    <t>10003773</t>
  </si>
  <si>
    <t>+USD/-EUR 1.0763 06-11-23 (11) +89</t>
  </si>
  <si>
    <t>10007937</t>
  </si>
  <si>
    <t>+USD/-EUR 1.08135 04-03-24 (12) +95.5</t>
  </si>
  <si>
    <t>10004073</t>
  </si>
  <si>
    <t>+USD/-EUR 1.08155 04-03-24 (11) +95.5</t>
  </si>
  <si>
    <t>10008037</t>
  </si>
  <si>
    <t>10004071</t>
  </si>
  <si>
    <t>+USD/-EUR 1.08159 18-03-24 (12) +105.9</t>
  </si>
  <si>
    <t>10002292</t>
  </si>
  <si>
    <t>10008032</t>
  </si>
  <si>
    <t>10001979</t>
  </si>
  <si>
    <t>+USD/-EUR 1.0816 18-03-24 (11) +106</t>
  </si>
  <si>
    <t>10004060</t>
  </si>
  <si>
    <t>+USD/-EUR 1.08165 04-03-24 (10) +95.5</t>
  </si>
  <si>
    <t>10000284</t>
  </si>
  <si>
    <t>+USD/-EUR 1.0818 18-03-24 (10) +106</t>
  </si>
  <si>
    <t>10004058</t>
  </si>
  <si>
    <t>10002290</t>
  </si>
  <si>
    <t>10001977</t>
  </si>
  <si>
    <t>10008030</t>
  </si>
  <si>
    <t>+USD/-EUR 1.0818 18-03-24 (20) +106</t>
  </si>
  <si>
    <t>10001041</t>
  </si>
  <si>
    <t>+USD/-EUR 1.08296 27-02-24 (10) +98.8</t>
  </si>
  <si>
    <t>+USD/-EUR 1.08345 25-03-24 (10) +98.5</t>
  </si>
  <si>
    <t>10008044</t>
  </si>
  <si>
    <t>10004090</t>
  </si>
  <si>
    <t>10001049</t>
  </si>
  <si>
    <t>10001981</t>
  </si>
  <si>
    <t>10002294</t>
  </si>
  <si>
    <t>+USD/-EUR 1.08345 25-03-24 (20) +98.5</t>
  </si>
  <si>
    <t>+USD/-EUR 1.0835 25-03-24 (12) +98</t>
  </si>
  <si>
    <t>10004092</t>
  </si>
  <si>
    <t>+USD/-EUR 1.0885 18-01-24 (10) +82</t>
  </si>
  <si>
    <t>10001971</t>
  </si>
  <si>
    <t>+USD/-EUR 1.09012 13-02-24 (10) +98.2</t>
  </si>
  <si>
    <t>10001020</t>
  </si>
  <si>
    <t>10000645</t>
  </si>
  <si>
    <t>+USD/-EUR 1.0919 27-02-24 (10) +106</t>
  </si>
  <si>
    <t>10004011</t>
  </si>
  <si>
    <t>+USD/-EUR 1.0975 13-02-24 (10) +91</t>
  </si>
  <si>
    <t>+USD/-EUR 1.09835 12-02-24 (10) +93.5</t>
  </si>
  <si>
    <t>10008024</t>
  </si>
  <si>
    <t>+USD/-EUR 1.09835 12-02-24 (12) +93.5</t>
  </si>
  <si>
    <t>10008023</t>
  </si>
  <si>
    <t>+USD/-EUR 1.0984 13-02-24 (10) +94</t>
  </si>
  <si>
    <t>10001367</t>
  </si>
  <si>
    <t>10000641</t>
  </si>
  <si>
    <t>10001363</t>
  </si>
  <si>
    <t>10000955</t>
  </si>
  <si>
    <t>10001331</t>
  </si>
  <si>
    <t>10001497</t>
  </si>
  <si>
    <t>+USD/-EUR 1.1099 13-02-24 (12) +109</t>
  </si>
  <si>
    <t>10001361</t>
  </si>
  <si>
    <t>10000889</t>
  </si>
  <si>
    <t>10000953</t>
  </si>
  <si>
    <t>+USD/-EUR 1.11079 10-01-24 (10) +112.9</t>
  </si>
  <si>
    <t>10007961</t>
  </si>
  <si>
    <t>10000253</t>
  </si>
  <si>
    <t>10003867</t>
  </si>
  <si>
    <t>+USD/-EUR 1.1108 10-01-24 (12) +113</t>
  </si>
  <si>
    <t>10002248</t>
  </si>
  <si>
    <t>10001939</t>
  </si>
  <si>
    <t>10007963</t>
  </si>
  <si>
    <t>+USD/-EUR 1.11325 27-02-24 (11) +110.5</t>
  </si>
  <si>
    <t>10008011</t>
  </si>
  <si>
    <t>+USD/-EUR 1.11352 27-02-24 (10) +111</t>
  </si>
  <si>
    <t>10002276</t>
  </si>
  <si>
    <t>10008009</t>
  </si>
  <si>
    <t>10001961</t>
  </si>
  <si>
    <t>+USD/-EUR 1.11355 18-01-24 (10) +97.5</t>
  </si>
  <si>
    <t>10002528</t>
  </si>
  <si>
    <t>+USD/-EUR 1.11501 27-02-24 (20) +110.1</t>
  </si>
  <si>
    <t>10003983</t>
  </si>
  <si>
    <t>+USD/-EUR 1.1158 18-01-24 (10) +98</t>
  </si>
  <si>
    <t>10002271</t>
  </si>
  <si>
    <t>10001956</t>
  </si>
  <si>
    <t>+USD/-EUR 1.11605 27-02-24 (12) +110.5</t>
  </si>
  <si>
    <t>10008013</t>
  </si>
  <si>
    <t>10001963</t>
  </si>
  <si>
    <t>10002278</t>
  </si>
  <si>
    <t>+USD/-EUR 1.1167 18-01-24 (10) +100</t>
  </si>
  <si>
    <t>10001957</t>
  </si>
  <si>
    <t>10008005</t>
  </si>
  <si>
    <t>10002272</t>
  </si>
  <si>
    <t>+USD/-EUR 1.1171 12-02-24 (12) +111</t>
  </si>
  <si>
    <t>10003969</t>
  </si>
  <si>
    <t>+USD/-EUR 1.1176 12-02-24 (10) +111</t>
  </si>
  <si>
    <t>10008004</t>
  </si>
  <si>
    <t>10003971</t>
  </si>
  <si>
    <t>+USD/-EUR 1.1176 12-02-24 (20) +111</t>
  </si>
  <si>
    <t>10001009</t>
  </si>
  <si>
    <t>+USD/-EUR 1.11762 12-02-24 (11) +111.2</t>
  </si>
  <si>
    <t>10008002</t>
  </si>
  <si>
    <t>10001007</t>
  </si>
  <si>
    <t>+USD/-EUR 1.1308 18-01-24 (10) +102</t>
  </si>
  <si>
    <t>10003935</t>
  </si>
  <si>
    <t>10001001</t>
  </si>
  <si>
    <t>10001947</t>
  </si>
  <si>
    <t>10007987</t>
  </si>
  <si>
    <t>10002257</t>
  </si>
  <si>
    <t>+USD/-EUR 1.1308 18-01-24 (20) +102</t>
  </si>
  <si>
    <t>10003939</t>
  </si>
  <si>
    <t>+USD/-EUR 1.1312 18-01-24 (12) +102</t>
  </si>
  <si>
    <t>10003937</t>
  </si>
  <si>
    <t>+USD/-GBP 1.21577 18-12-23 (10) +4.7</t>
  </si>
  <si>
    <t>10001216</t>
  </si>
  <si>
    <t>10001186</t>
  </si>
  <si>
    <t>10001522</t>
  </si>
  <si>
    <t>10000846</t>
  </si>
  <si>
    <t>10001374</t>
  </si>
  <si>
    <t>10000650</t>
  </si>
  <si>
    <t>10000621</t>
  </si>
  <si>
    <t>10000882</t>
  </si>
  <si>
    <t>10001025</t>
  </si>
  <si>
    <t>+USD/-GBP 1.21654 11-03-24 (10) +12.4</t>
  </si>
  <si>
    <t>10001983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</si>
  <si>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</si>
  <si>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</si>
  <si>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</si>
  <si>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</si>
  <si>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</si>
  <si>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10008021</t>
  </si>
  <si>
    <t>10003991</t>
  </si>
  <si>
    <t>10002284</t>
  </si>
  <si>
    <t>10001969</t>
  </si>
  <si>
    <t>+USD/-GBP 1.2692 11-03-24 (10) +1</t>
  </si>
  <si>
    <t>10008017</t>
  </si>
  <si>
    <t>10002280</t>
  </si>
  <si>
    <t>10001965</t>
  </si>
  <si>
    <t>+USD/-GBP 1.2692 20-02-24 (10) -3</t>
  </si>
  <si>
    <t>10001967</t>
  </si>
  <si>
    <t>10003987</t>
  </si>
  <si>
    <t>10002533</t>
  </si>
  <si>
    <t>10002282</t>
  </si>
  <si>
    <t>10008019</t>
  </si>
  <si>
    <t>+USD/-GBP 1.2694 11-03-24 (12) +1</t>
  </si>
  <si>
    <t>10008015</t>
  </si>
  <si>
    <t>10000872</t>
  </si>
  <si>
    <t>10000993</t>
  </si>
  <si>
    <t>10001349</t>
  </si>
  <si>
    <t>10000969</t>
  </si>
  <si>
    <t>10001069</t>
  </si>
  <si>
    <t>10003888</t>
  </si>
  <si>
    <t>10001224</t>
  </si>
  <si>
    <t>10001476</t>
  </si>
  <si>
    <t>10001321</t>
  </si>
  <si>
    <t>10001863</t>
  </si>
  <si>
    <t>10001348</t>
  </si>
  <si>
    <t>10000634</t>
  </si>
  <si>
    <t>10001275</t>
  </si>
  <si>
    <t>+USD/-GBP 1.27077 11-01-24 (12) -13.3</t>
  </si>
  <si>
    <t>10003886</t>
  </si>
  <si>
    <t>+USD/-GBP 1.2711 11-01-24 (11) -13</t>
  </si>
  <si>
    <t>10003884</t>
  </si>
  <si>
    <t>10001486</t>
  </si>
  <si>
    <t>+USD/-JPY 135.582 16-01-24 (12) -391.8</t>
  </si>
  <si>
    <t>10002265</t>
  </si>
  <si>
    <t>10001953</t>
  </si>
  <si>
    <t>10001173</t>
  </si>
  <si>
    <t>10002268</t>
  </si>
  <si>
    <t>10007999</t>
  </si>
  <si>
    <t>10001279</t>
  </si>
  <si>
    <t>10007993</t>
  </si>
  <si>
    <t>10001153</t>
  </si>
  <si>
    <t>10000196</t>
  </si>
  <si>
    <t>10002526</t>
  </si>
  <si>
    <t>10001481</t>
  </si>
  <si>
    <t>10000810</t>
  </si>
  <si>
    <t>10003362</t>
  </si>
  <si>
    <t>10000029</t>
  </si>
  <si>
    <t>10000973</t>
  </si>
  <si>
    <t>10001326</t>
  </si>
  <si>
    <t>10000946</t>
  </si>
  <si>
    <t>10001079</t>
  </si>
  <si>
    <t>10001866</t>
  </si>
  <si>
    <t>10001227</t>
  </si>
  <si>
    <t>10001488</t>
  </si>
  <si>
    <t>10001087</t>
  </si>
  <si>
    <t>+USD/-JPY 139.172 16-01-24 (10) -377</t>
  </si>
  <si>
    <t>10000216</t>
  </si>
  <si>
    <t>10003976</t>
  </si>
  <si>
    <t>10001494</t>
  </si>
  <si>
    <t>10001509</t>
  </si>
  <si>
    <t>10000230</t>
  </si>
  <si>
    <t>+USD/-JPY 142.15 16-01-24 (10) -350</t>
  </si>
  <si>
    <t>10000236</t>
  </si>
  <si>
    <t>SW0728__TELBOR3M/3.8_2</t>
  </si>
  <si>
    <t>10000036</t>
  </si>
  <si>
    <t>SW0928__TELBOR3M/4.21_12</t>
  </si>
  <si>
    <t>SW0928__TELBOR3M/4.29_13</t>
  </si>
  <si>
    <t>סה"כ חוזים עתידיים בחו"ל: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</si>
  <si>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</si>
  <si>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</si>
  <si>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</si>
  <si>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</si>
  <si>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</si>
  <si>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</si>
  <si>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</si>
  <si>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</si>
  <si>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</si>
  <si>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</si>
  <si>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</si>
  <si>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</si>
  <si>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</si>
  <si>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</si>
  <si>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</si>
  <si>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ISHARES IBOXX INV GR CORP BD</t>
  </si>
  <si>
    <t>US4642872422</t>
  </si>
  <si>
    <t>₪ / סה"כ מט"ח</t>
  </si>
  <si>
    <t>גורם 02</t>
  </si>
  <si>
    <t>גורם 01</t>
  </si>
  <si>
    <t>גורם 7</t>
  </si>
  <si>
    <t>גורם 80</t>
  </si>
  <si>
    <t>גורם 17</t>
  </si>
  <si>
    <t>גורם 29</t>
  </si>
  <si>
    <t>גורם 37</t>
  </si>
  <si>
    <t>גורם 62</t>
  </si>
  <si>
    <t>גורם 63</t>
  </si>
  <si>
    <t>גורם 111</t>
  </si>
  <si>
    <t>גורם 144</t>
  </si>
  <si>
    <t>גורם 147</t>
  </si>
  <si>
    <t>גורם 156</t>
  </si>
  <si>
    <t>גורם 162</t>
  </si>
  <si>
    <t>גורם 185</t>
  </si>
  <si>
    <t>גורם 188</t>
  </si>
  <si>
    <t>גורם 26</t>
  </si>
  <si>
    <t>גורם 33</t>
  </si>
  <si>
    <t>גורם 35</t>
  </si>
  <si>
    <t>גורם 64</t>
  </si>
  <si>
    <t>גורם 69</t>
  </si>
  <si>
    <t>*גורם 159</t>
  </si>
  <si>
    <t>גורם 103</t>
  </si>
  <si>
    <t>גורם 104</t>
  </si>
  <si>
    <t>גורם 105</t>
  </si>
  <si>
    <t>גורם 129</t>
  </si>
  <si>
    <t>גורם 130</t>
  </si>
  <si>
    <t>גורם 152</t>
  </si>
  <si>
    <t>גורם 158</t>
  </si>
  <si>
    <t>גורם 172</t>
  </si>
  <si>
    <t>גורם 180</t>
  </si>
  <si>
    <t>גורם 187</t>
  </si>
  <si>
    <t>גורם 30</t>
  </si>
  <si>
    <t>גורם 40</t>
  </si>
  <si>
    <t>גורם 41</t>
  </si>
  <si>
    <t>גורם 47</t>
  </si>
  <si>
    <t>גורם 76</t>
  </si>
  <si>
    <t>גורם 77</t>
  </si>
  <si>
    <t>גורם 81</t>
  </si>
  <si>
    <t>גורם 90</t>
  </si>
  <si>
    <t>גורם 96</t>
  </si>
  <si>
    <t>גורם 154</t>
  </si>
  <si>
    <t>גורם 155</t>
  </si>
  <si>
    <t>גורם 167</t>
  </si>
  <si>
    <t>גורם 89</t>
  </si>
  <si>
    <t>*גורם 70</t>
  </si>
  <si>
    <t>גורם 184</t>
  </si>
  <si>
    <t>גורם 189</t>
  </si>
  <si>
    <t>גורם 117</t>
  </si>
  <si>
    <t>גורם 120</t>
  </si>
  <si>
    <t>גורם 135</t>
  </si>
  <si>
    <t>גורם 177</t>
  </si>
  <si>
    <t>גורם 183</t>
  </si>
  <si>
    <t>גורם 43</t>
  </si>
  <si>
    <t>גורם 97</t>
  </si>
  <si>
    <t>גורם 173</t>
  </si>
  <si>
    <t>גורם 178</t>
  </si>
  <si>
    <t>גורם 148</t>
  </si>
  <si>
    <t>גורם 181</t>
  </si>
  <si>
    <t>גורם 102</t>
  </si>
  <si>
    <t>גורם 131</t>
  </si>
  <si>
    <t>גורם 132</t>
  </si>
  <si>
    <t>גורם 84</t>
  </si>
  <si>
    <t>גורם 100</t>
  </si>
  <si>
    <t>גורם 101</t>
  </si>
  <si>
    <t>גורם 107</t>
  </si>
  <si>
    <t>גורם 110</t>
  </si>
  <si>
    <t>גורם 112</t>
  </si>
  <si>
    <t>גורם 125</t>
  </si>
  <si>
    <t>גורם 127</t>
  </si>
  <si>
    <t>גורם 133</t>
  </si>
  <si>
    <t>גורם 134</t>
  </si>
  <si>
    <t>גורם 138</t>
  </si>
  <si>
    <t>גורם 141</t>
  </si>
  <si>
    <t>גורם 142</t>
  </si>
  <si>
    <t>גורם 143</t>
  </si>
  <si>
    <t>גורם 146</t>
  </si>
  <si>
    <t>גורם 153</t>
  </si>
  <si>
    <t>גורם 157</t>
  </si>
  <si>
    <t>גורם 160</t>
  </si>
  <si>
    <t>גורם 186</t>
  </si>
  <si>
    <t>*גורם 115</t>
  </si>
  <si>
    <t>גורם 191</t>
  </si>
  <si>
    <t>גורם 171</t>
  </si>
  <si>
    <t>גורם 190</t>
  </si>
  <si>
    <t>גורם 168</t>
  </si>
  <si>
    <t>גורם 176</t>
  </si>
  <si>
    <t>גורם 161</t>
  </si>
  <si>
    <t>NR</t>
  </si>
  <si>
    <t>NV1239114</t>
  </si>
  <si>
    <t>516100120</t>
  </si>
  <si>
    <t>אול יר אגח ה ל א סחיר</t>
  </si>
  <si>
    <t>נדל"ן מניב בחו"ל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</si>
</sst>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1" fillId="0" borderId="0" xfId="0" applyNumberFormat="1" applyFont="1" applyAlignment="1">
      <alignment horizontal="right"/>
    </xf>
    <xf numFmtId="167" fontId="0" fillId="0" borderId="0" xfId="0" applyNumberFormat="1"/>
    <xf numFmtId="10" fontId="18" fillId="4" borderId="0" xfId="12" applyNumberFormat="1" applyFont="1" applyFill="1"/>
    <xf numFmtId="43" fontId="0" fillId="0" borderId="0" xfId="11" applyFont="1" applyFill="1" applyBorder="1"/>
    <xf numFmtId="14" fontId="0" fillId="0" borderId="0" xfId="0" applyNumberFormat="1"/>
    <xf numFmtId="14" fontId="2" fillId="0" borderId="0" xfId="0" applyNumberFormat="1" applyFont="1" applyAlignment="1">
      <alignment horizontal="right"/>
    </xf>
    <xf numFmtId="0" fontId="1" fillId="0" borderId="0" xfId="0" applyFont="1"/>
    <xf numFmtId="166" fontId="18" fillId="0" borderId="0" xfId="0" applyNumberFormat="1" applyFont="1" applyFill="1"/>
    <xf numFmtId="166" fontId="1" fillId="0" borderId="0" xfId="0" applyNumberFormat="1" applyFont="1" applyFill="1"/>
    <xf numFmtId="0" fontId="0" fillId="0" borderId="0" xfId="0" applyAlignment="1">
      <alignment horizontal="right"/>
    </xf>
    <xf numFmtId="166" fontId="0" fillId="0" borderId="0" xfId="0" applyNumberFormat="1"/>
    <xf numFmtId="4" fontId="0" fillId="0" borderId="0" xfId="0" applyNumberFormat="1"/>
    <xf numFmtId="0" fontId="0" fillId="0" borderId="0" xfId="0" applyNumberFormat="1"/>
    <xf numFmtId="14" fontId="2" fillId="0" borderId="0" xfId="0" applyNumberFormat="1" applyFont="1" applyAlignment="1">
      <alignment horizontal="center"/>
    </xf>
    <xf numFmtId="14" fontId="18" fillId="0" borderId="0" xfId="0" applyNumberFormat="1" applyFont="1"/>
    <xf numFmtId="0" fontId="5" fillId="0" borderId="0" xfId="0" applyFont="1" applyAlignment="1">
      <alignment horizontal="center"/>
    </xf>
    <xf numFmtId="43" fontId="2" fillId="0" borderId="0" xfId="11" applyFont="1" applyAlignment="1">
      <alignment horizontal="center"/>
    </xf>
    <xf numFmtId="43" fontId="5" fillId="0" borderId="0" xfId="11" applyFont="1" applyAlignment="1">
      <alignment horizontal="center" vertical="center" wrapText="1"/>
    </xf>
    <xf numFmtId="43" fontId="9" fillId="0" borderId="0" xfId="11" applyFont="1" applyAlignment="1">
      <alignment horizontal="center" wrapText="1"/>
    </xf>
    <xf numFmtId="43" fontId="5" fillId="0" borderId="0" xfId="11" applyFont="1" applyAlignment="1">
      <alignment horizontal="center"/>
    </xf>
    <xf numFmtId="0" fontId="0" fillId="0" borderId="0" xfId="0" applyAlignment="1">
      <alignment horizontal="right" readingOrder="2"/>
    </xf>
    <xf numFmtId="0" fontId="0" fillId="0" borderId="0" xfId="0" applyAlignment="1">
      <alignment horizontal="right" readingOrder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4" fontId="2" fillId="0" borderId="0" xfId="1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9" width="6.7109375" style="1" customWidth="1"/>
    <col min="10" max="10" width="17.85546875" style="1" bestFit="1" customWidth="1"/>
    <col min="11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45197</v>
      </c>
    </row>
    <row r="2" spans="1:36">
      <c r="B2" s="2" t="s">
        <v>1</v>
      </c>
      <c r="C2" s="12" t="s">
        <v>2932</v>
      </c>
    </row>
    <row r="3" spans="1:36">
      <c r="B3" s="2" t="s">
        <v>2</v>
      </c>
      <c r="C3" s="26" t="s">
        <v>2933</v>
      </c>
    </row>
    <row r="4" spans="1:36">
      <c r="B4" s="2" t="s">
        <v>3</v>
      </c>
    </row>
    <row r="6" spans="1:36" ht="26.25" customHeight="1">
      <c r="B6" s="107" t="s">
        <v>4</v>
      </c>
      <c r="C6" s="108"/>
      <c r="D6" s="109"/>
    </row>
    <row r="7" spans="1:36" s="3" customFormat="1">
      <c r="B7" s="4"/>
      <c r="C7" s="61" t="s">
        <v>5</v>
      </c>
      <c r="D7" s="62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G9" s="3"/>
      <c r="H9" s="3"/>
      <c r="I9" s="3"/>
      <c r="J9" s="3"/>
      <c r="K9" s="3"/>
      <c r="AJ9" s="5" t="s">
        <v>11</v>
      </c>
    </row>
    <row r="10" spans="1:36" s="6" customFormat="1" ht="18" customHeight="1">
      <c r="B10" s="68" t="s">
        <v>12</v>
      </c>
      <c r="C10" s="58"/>
      <c r="D10" s="59"/>
      <c r="G10" s="3"/>
      <c r="H10" s="3"/>
      <c r="I10" s="3"/>
      <c r="J10" s="3"/>
      <c r="K10" s="3"/>
      <c r="AJ10" s="8"/>
    </row>
    <row r="11" spans="1:36">
      <c r="A11" s="9" t="s">
        <v>13</v>
      </c>
      <c r="B11" s="69" t="s">
        <v>14</v>
      </c>
      <c r="C11" s="75">
        <f>מזומנים!J11</f>
        <v>3476072.6540560639</v>
      </c>
      <c r="D11" s="84">
        <f>C11/$C$42</f>
        <v>0.12814015808120183</v>
      </c>
      <c r="G11" s="3"/>
      <c r="H11" s="3"/>
      <c r="I11" s="3"/>
      <c r="J11" s="3"/>
      <c r="K11" s="3"/>
    </row>
    <row r="12" spans="1:36">
      <c r="B12" s="69" t="s">
        <v>15</v>
      </c>
      <c r="C12" s="60"/>
      <c r="D12" s="60"/>
      <c r="G12" s="3"/>
      <c r="H12" s="3"/>
      <c r="I12" s="3"/>
      <c r="J12" s="3"/>
      <c r="K12" s="3"/>
    </row>
    <row r="13" spans="1:36">
      <c r="A13" s="10" t="s">
        <v>13</v>
      </c>
      <c r="B13" s="70" t="s">
        <v>16</v>
      </c>
      <c r="C13" s="77">
        <v>3108895.5124295815</v>
      </c>
      <c r="D13" s="78">
        <f t="shared" ref="D13:D22" si="0">C13/$C$42</f>
        <v>0.11460472840112286</v>
      </c>
      <c r="G13" s="3"/>
      <c r="H13" s="3"/>
      <c r="I13" s="3"/>
      <c r="J13" s="3"/>
      <c r="K13" s="3"/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  <c r="G14" s="3"/>
      <c r="H14" s="3"/>
      <c r="I14" s="3"/>
      <c r="J14" s="3"/>
      <c r="K14" s="3"/>
    </row>
    <row r="15" spans="1:36">
      <c r="A15" s="10" t="s">
        <v>13</v>
      </c>
      <c r="B15" s="70" t="s">
        <v>18</v>
      </c>
      <c r="C15" s="77">
        <f>'אג"ח קונצרני'!R11</f>
        <v>3630489.5762856631</v>
      </c>
      <c r="D15" s="78">
        <f t="shared" si="0"/>
        <v>0.13383250424140791</v>
      </c>
      <c r="G15" s="3"/>
      <c r="H15" s="3"/>
      <c r="I15" s="3"/>
      <c r="J15" s="3"/>
      <c r="K15" s="3"/>
    </row>
    <row r="16" spans="1:36">
      <c r="A16" s="10" t="s">
        <v>13</v>
      </c>
      <c r="B16" s="70" t="s">
        <v>19</v>
      </c>
      <c r="C16" s="77">
        <v>3803685.3288453706</v>
      </c>
      <c r="D16" s="78">
        <f t="shared" si="0"/>
        <v>0.14021710356389253</v>
      </c>
      <c r="G16" s="3"/>
      <c r="H16" s="3"/>
      <c r="I16" s="3"/>
      <c r="J16" s="3"/>
      <c r="K16" s="3"/>
    </row>
    <row r="17" spans="1:11">
      <c r="A17" s="10" t="s">
        <v>13</v>
      </c>
      <c r="B17" s="70" t="s">
        <v>193</v>
      </c>
      <c r="C17" s="77">
        <v>4873335.1707598856</v>
      </c>
      <c r="D17" s="78">
        <f t="shared" si="0"/>
        <v>0.17964812629424995</v>
      </c>
      <c r="G17" s="3"/>
      <c r="H17" s="3"/>
      <c r="I17" s="3"/>
      <c r="J17" s="3"/>
      <c r="K17" s="3"/>
    </row>
    <row r="18" spans="1:11">
      <c r="A18" s="10" t="s">
        <v>13</v>
      </c>
      <c r="B18" s="70" t="s">
        <v>20</v>
      </c>
      <c r="C18" s="77">
        <v>352481.23191558017</v>
      </c>
      <c r="D18" s="78">
        <f t="shared" si="0"/>
        <v>1.2993687207779152E-2</v>
      </c>
      <c r="G18" s="3"/>
      <c r="H18" s="3"/>
      <c r="I18" s="3"/>
      <c r="J18" s="3"/>
      <c r="K18" s="3"/>
    </row>
    <row r="19" spans="1:11">
      <c r="A19" s="10" t="s">
        <v>13</v>
      </c>
      <c r="B19" s="70" t="s">
        <v>21</v>
      </c>
      <c r="C19" s="77">
        <v>183.6862406313</v>
      </c>
      <c r="D19" s="78">
        <f t="shared" si="0"/>
        <v>6.7713152900793289E-6</v>
      </c>
      <c r="G19" s="3"/>
      <c r="H19" s="3"/>
      <c r="I19" s="3"/>
      <c r="J19" s="3"/>
      <c r="K19" s="3"/>
    </row>
    <row r="20" spans="1:11">
      <c r="A20" s="10" t="s">
        <v>13</v>
      </c>
      <c r="B20" s="70" t="s">
        <v>22</v>
      </c>
      <c r="C20" s="77">
        <v>13857.404099220001</v>
      </c>
      <c r="D20" s="78">
        <f t="shared" si="0"/>
        <v>5.1083223182840458E-4</v>
      </c>
      <c r="G20" s="3"/>
      <c r="H20" s="3"/>
      <c r="I20" s="3"/>
      <c r="J20" s="3"/>
      <c r="K20" s="3"/>
    </row>
    <row r="21" spans="1:11">
      <c r="A21" s="10" t="s">
        <v>13</v>
      </c>
      <c r="B21" s="70" t="s">
        <v>23</v>
      </c>
      <c r="C21" s="77">
        <v>-118335.19535823783</v>
      </c>
      <c r="D21" s="78">
        <f t="shared" si="0"/>
        <v>-4.3622479012574546E-3</v>
      </c>
      <c r="G21" s="3"/>
      <c r="H21" s="3"/>
      <c r="I21" s="3"/>
      <c r="J21" s="3"/>
      <c r="K21" s="3"/>
    </row>
    <row r="22" spans="1:11">
      <c r="A22" s="10" t="s">
        <v>13</v>
      </c>
      <c r="B22" s="70" t="s">
        <v>24</v>
      </c>
      <c r="C22" s="77">
        <v>0</v>
      </c>
      <c r="D22" s="78">
        <f t="shared" si="0"/>
        <v>0</v>
      </c>
      <c r="G22" s="3"/>
      <c r="H22" s="3"/>
      <c r="I22" s="3"/>
      <c r="J22" s="3"/>
      <c r="K22" s="3"/>
    </row>
    <row r="23" spans="1:11">
      <c r="B23" s="69" t="s">
        <v>25</v>
      </c>
      <c r="C23" s="60"/>
      <c r="D23" s="60"/>
      <c r="G23" s="3"/>
      <c r="H23" s="3"/>
      <c r="I23" s="3"/>
      <c r="J23" s="3"/>
      <c r="K23" s="3"/>
    </row>
    <row r="24" spans="1:11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  <c r="G24" s="3"/>
      <c r="H24" s="3"/>
      <c r="I24" s="3"/>
      <c r="J24" s="3"/>
      <c r="K24" s="3"/>
    </row>
    <row r="25" spans="1:11">
      <c r="A25" s="10" t="s">
        <v>13</v>
      </c>
      <c r="B25" s="70" t="s">
        <v>27</v>
      </c>
      <c r="C25" s="77">
        <v>22884.742698717</v>
      </c>
      <c r="D25" s="78">
        <f t="shared" si="1"/>
        <v>8.4361140830571646E-4</v>
      </c>
      <c r="G25" s="3"/>
      <c r="H25" s="3"/>
      <c r="I25" s="3"/>
      <c r="J25" s="3"/>
      <c r="K25" s="3"/>
    </row>
    <row r="26" spans="1:11">
      <c r="A26" s="10" t="s">
        <v>13</v>
      </c>
      <c r="B26" s="70" t="s">
        <v>18</v>
      </c>
      <c r="C26" s="77">
        <f>'לא סחיר - אג"ח קונצרני'!P11</f>
        <v>220293.2202664653</v>
      </c>
      <c r="D26" s="78">
        <f t="shared" si="1"/>
        <v>8.120776197305165E-3</v>
      </c>
      <c r="G26" s="3"/>
      <c r="H26" s="3"/>
      <c r="I26" s="3"/>
      <c r="J26" s="3"/>
      <c r="K26" s="3"/>
    </row>
    <row r="27" spans="1:11">
      <c r="A27" s="10" t="s">
        <v>13</v>
      </c>
      <c r="B27" s="70" t="s">
        <v>28</v>
      </c>
      <c r="C27" s="77">
        <v>586732.83832886012</v>
      </c>
      <c r="D27" s="78">
        <f t="shared" si="1"/>
        <v>2.1629018187282044E-2</v>
      </c>
      <c r="G27" s="3"/>
      <c r="H27" s="3"/>
      <c r="I27" s="3"/>
      <c r="J27" s="3"/>
      <c r="K27" s="3"/>
    </row>
    <row r="28" spans="1:11">
      <c r="A28" s="10" t="s">
        <v>13</v>
      </c>
      <c r="B28" s="70" t="s">
        <v>29</v>
      </c>
      <c r="C28" s="77">
        <v>3735976.7174073439</v>
      </c>
      <c r="D28" s="78">
        <f t="shared" si="1"/>
        <v>0.13772112806608366</v>
      </c>
      <c r="G28" s="3"/>
      <c r="H28" s="3"/>
      <c r="I28" s="3"/>
      <c r="J28" s="3"/>
      <c r="K28" s="3"/>
    </row>
    <row r="29" spans="1:11">
      <c r="A29" s="10" t="s">
        <v>13</v>
      </c>
      <c r="B29" s="70" t="s">
        <v>30</v>
      </c>
      <c r="C29" s="77">
        <v>13.846958110695001</v>
      </c>
      <c r="D29" s="78">
        <f t="shared" si="1"/>
        <v>5.1044715626925428E-7</v>
      </c>
      <c r="G29" s="3"/>
      <c r="H29" s="3"/>
      <c r="I29" s="3"/>
      <c r="J29" s="3"/>
      <c r="K29" s="3"/>
    </row>
    <row r="30" spans="1:11">
      <c r="A30" s="10" t="s">
        <v>13</v>
      </c>
      <c r="B30" s="70" t="s">
        <v>31</v>
      </c>
      <c r="C30" s="77">
        <v>-284.28978801599999</v>
      </c>
      <c r="D30" s="78">
        <f t="shared" si="1"/>
        <v>-1.0479912821941279E-5</v>
      </c>
      <c r="G30" s="3"/>
      <c r="H30" s="3"/>
      <c r="I30" s="3"/>
      <c r="J30" s="3"/>
      <c r="K30" s="3"/>
    </row>
    <row r="31" spans="1:11">
      <c r="A31" s="10" t="s">
        <v>13</v>
      </c>
      <c r="B31" s="70" t="s">
        <v>32</v>
      </c>
      <c r="C31" s="77">
        <v>-277533.22650771349</v>
      </c>
      <c r="D31" s="78">
        <f t="shared" si="1"/>
        <v>-1.023084240658418E-2</v>
      </c>
      <c r="G31" s="3"/>
      <c r="H31" s="3"/>
      <c r="I31" s="3"/>
      <c r="J31" s="3"/>
      <c r="K31" s="3"/>
    </row>
    <row r="32" spans="1:11">
      <c r="A32" s="10" t="s">
        <v>13</v>
      </c>
      <c r="B32" s="70" t="s">
        <v>33</v>
      </c>
      <c r="C32" s="77">
        <v>0</v>
      </c>
      <c r="D32" s="78">
        <f t="shared" si="1"/>
        <v>0</v>
      </c>
      <c r="G32" s="3"/>
      <c r="H32" s="3"/>
      <c r="I32" s="3"/>
      <c r="J32" s="3"/>
      <c r="K32" s="3"/>
    </row>
    <row r="33" spans="1:11">
      <c r="A33" s="10" t="s">
        <v>13</v>
      </c>
      <c r="B33" s="69" t="s">
        <v>34</v>
      </c>
      <c r="C33" s="77">
        <v>2834027.1150486651</v>
      </c>
      <c r="D33" s="78">
        <f t="shared" si="1"/>
        <v>0.10447212088763527</v>
      </c>
      <c r="G33" s="3"/>
      <c r="H33" s="3"/>
      <c r="I33" s="3"/>
      <c r="J33" s="3"/>
      <c r="K33" s="3"/>
    </row>
    <row r="34" spans="1:11">
      <c r="A34" s="10" t="s">
        <v>13</v>
      </c>
      <c r="B34" s="69" t="s">
        <v>35</v>
      </c>
      <c r="C34" s="77">
        <v>0</v>
      </c>
      <c r="D34" s="78">
        <f t="shared" si="1"/>
        <v>0</v>
      </c>
      <c r="G34" s="3"/>
      <c r="H34" s="3"/>
      <c r="I34" s="3"/>
      <c r="J34" s="3"/>
      <c r="K34" s="3"/>
    </row>
    <row r="35" spans="1:11">
      <c r="A35" s="10" t="s">
        <v>13</v>
      </c>
      <c r="B35" s="69" t="s">
        <v>36</v>
      </c>
      <c r="C35" s="77">
        <v>311032.92372000002</v>
      </c>
      <c r="D35" s="78">
        <f t="shared" si="1"/>
        <v>1.1465758049514109E-2</v>
      </c>
      <c r="G35" s="3"/>
      <c r="H35" s="3"/>
      <c r="I35" s="3"/>
      <c r="J35" s="3"/>
      <c r="K35" s="3"/>
    </row>
    <row r="36" spans="1:11">
      <c r="A36" s="10" t="s">
        <v>13</v>
      </c>
      <c r="B36" s="69" t="s">
        <v>37</v>
      </c>
      <c r="C36" s="77">
        <v>0</v>
      </c>
      <c r="D36" s="78">
        <f t="shared" si="1"/>
        <v>0</v>
      </c>
      <c r="G36" s="3"/>
      <c r="H36" s="3"/>
      <c r="I36" s="3"/>
      <c r="J36" s="3"/>
      <c r="K36" s="3"/>
    </row>
    <row r="37" spans="1:11">
      <c r="A37" s="10" t="s">
        <v>13</v>
      </c>
      <c r="B37" s="69" t="s">
        <v>38</v>
      </c>
      <c r="C37" s="77">
        <f>'השקעות אחרות '!I11</f>
        <v>553304.56941843417</v>
      </c>
      <c r="D37" s="78">
        <f t="shared" si="1"/>
        <v>2.0396735640608375E-2</v>
      </c>
      <c r="G37" s="3"/>
      <c r="H37" s="3"/>
      <c r="I37" s="3"/>
      <c r="J37" s="3"/>
      <c r="K37" s="3"/>
    </row>
    <row r="38" spans="1:11">
      <c r="A38" s="10"/>
      <c r="B38" s="71" t="s">
        <v>39</v>
      </c>
      <c r="C38" s="60"/>
      <c r="D38" s="60"/>
      <c r="G38" s="3"/>
      <c r="H38" s="3"/>
      <c r="I38" s="3"/>
      <c r="J38" s="3"/>
      <c r="K38" s="3"/>
    </row>
    <row r="39" spans="1:11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  <c r="G39" s="3"/>
      <c r="H39" s="3"/>
      <c r="I39" s="3"/>
      <c r="J39" s="3"/>
      <c r="K39" s="3"/>
    </row>
    <row r="40" spans="1:11">
      <c r="A40" s="10" t="s">
        <v>13</v>
      </c>
      <c r="B40" s="72" t="s">
        <v>41</v>
      </c>
      <c r="C40" s="77">
        <v>0</v>
      </c>
      <c r="D40" s="78">
        <f t="shared" si="2"/>
        <v>0</v>
      </c>
      <c r="G40" s="3"/>
      <c r="H40" s="3"/>
      <c r="I40" s="3"/>
      <c r="J40" s="3"/>
      <c r="K40" s="3"/>
    </row>
    <row r="41" spans="1:11">
      <c r="A41" s="10" t="s">
        <v>13</v>
      </c>
      <c r="B41" s="72" t="s">
        <v>42</v>
      </c>
      <c r="C41" s="77">
        <v>0</v>
      </c>
      <c r="D41" s="78">
        <f t="shared" si="2"/>
        <v>0</v>
      </c>
      <c r="G41" s="3"/>
      <c r="H41" s="3"/>
      <c r="I41" s="3"/>
      <c r="J41" s="3"/>
      <c r="K41" s="3"/>
    </row>
    <row r="42" spans="1:11">
      <c r="B42" s="72" t="s">
        <v>43</v>
      </c>
      <c r="C42" s="77">
        <f>SUM(C11:C41)</f>
        <v>27127113.826824632</v>
      </c>
      <c r="D42" s="78">
        <f t="shared" si="2"/>
        <v>1</v>
      </c>
      <c r="F42" s="106"/>
      <c r="G42" s="3"/>
      <c r="H42" s="3"/>
      <c r="I42" s="3"/>
      <c r="J42" s="3"/>
      <c r="K42" s="3"/>
    </row>
    <row r="43" spans="1:11">
      <c r="A43" s="10" t="s">
        <v>13</v>
      </c>
      <c r="B43" s="73" t="s">
        <v>44</v>
      </c>
      <c r="C43" s="77">
        <f>'יתרת התחייבות להשקעה'!C11</f>
        <v>2286393.0540130422</v>
      </c>
      <c r="D43" s="78">
        <f>C43/$C$42</f>
        <v>8.4284419957428122E-2</v>
      </c>
      <c r="G43" s="3"/>
      <c r="H43" s="3"/>
      <c r="I43" s="3"/>
      <c r="J43" s="3"/>
      <c r="K43" s="3"/>
    </row>
    <row r="44" spans="1:11">
      <c r="B44" s="11" t="s">
        <v>195</v>
      </c>
      <c r="G44" s="3"/>
      <c r="H44" s="3"/>
      <c r="I44" s="3"/>
      <c r="J44" s="3"/>
      <c r="K44" s="3"/>
    </row>
    <row r="45" spans="1:11">
      <c r="C45" s="13" t="s">
        <v>45</v>
      </c>
      <c r="D45" s="14" t="s">
        <v>46</v>
      </c>
      <c r="G45" s="3"/>
      <c r="H45" s="3"/>
      <c r="I45" s="3"/>
      <c r="J45" s="3"/>
      <c r="K45" s="3"/>
    </row>
    <row r="46" spans="1:11">
      <c r="C46" s="13" t="s">
        <v>9</v>
      </c>
      <c r="D46" s="13" t="s">
        <v>10</v>
      </c>
      <c r="G46" s="3"/>
      <c r="H46" s="3"/>
      <c r="I46" s="3"/>
      <c r="J46" s="3"/>
      <c r="K46" s="3"/>
    </row>
    <row r="47" spans="1:11">
      <c r="C47" t="s">
        <v>110</v>
      </c>
      <c r="D47" s="83">
        <v>4.0575000000000001</v>
      </c>
      <c r="G47" s="3"/>
      <c r="H47" s="3"/>
      <c r="I47" s="3"/>
      <c r="J47" s="3"/>
      <c r="K47" s="3"/>
    </row>
    <row r="48" spans="1:11">
      <c r="C48" t="s">
        <v>120</v>
      </c>
      <c r="D48" s="83">
        <v>2.4618000000000002</v>
      </c>
      <c r="G48" s="3"/>
      <c r="H48" s="3"/>
      <c r="I48" s="3"/>
      <c r="J48" s="3"/>
      <c r="K48" s="3"/>
    </row>
    <row r="49" spans="3:11">
      <c r="C49" t="s">
        <v>106</v>
      </c>
      <c r="D49" s="83">
        <v>3.8490000000000002</v>
      </c>
      <c r="G49" s="3"/>
      <c r="H49" s="3"/>
      <c r="I49" s="3"/>
      <c r="J49" s="3"/>
      <c r="K49" s="3"/>
    </row>
    <row r="50" spans="3:11">
      <c r="C50" t="s">
        <v>200</v>
      </c>
      <c r="D50" s="83">
        <v>0.4909</v>
      </c>
      <c r="G50" s="3"/>
      <c r="H50" s="3"/>
      <c r="I50" s="3"/>
      <c r="J50" s="3"/>
      <c r="K50" s="3"/>
    </row>
    <row r="51" spans="3:11">
      <c r="C51" t="s">
        <v>116</v>
      </c>
      <c r="D51" s="83">
        <v>2.8555000000000001</v>
      </c>
      <c r="G51" s="3"/>
      <c r="H51" s="3"/>
      <c r="I51" s="3"/>
      <c r="J51" s="3"/>
      <c r="K51" s="3"/>
    </row>
    <row r="52" spans="3:11">
      <c r="C52" t="s">
        <v>197</v>
      </c>
      <c r="D52" s="83">
        <v>2.5780000000000001E-2</v>
      </c>
      <c r="G52" s="3"/>
      <c r="H52" s="3"/>
      <c r="I52" s="3"/>
      <c r="J52" s="3"/>
      <c r="K52" s="3"/>
    </row>
    <row r="53" spans="3:11">
      <c r="C53" t="s">
        <v>199</v>
      </c>
      <c r="D53" s="83">
        <v>0.54420000000000002</v>
      </c>
      <c r="G53" s="3"/>
      <c r="H53" s="3"/>
      <c r="I53" s="3"/>
      <c r="J53" s="3"/>
      <c r="K53" s="3"/>
    </row>
    <row r="54" spans="3:11">
      <c r="C54" t="s">
        <v>201</v>
      </c>
      <c r="D54" s="83">
        <v>0.35849999999999999</v>
      </c>
      <c r="G54" s="3"/>
      <c r="H54" s="3"/>
      <c r="I54" s="3"/>
      <c r="J54" s="3"/>
      <c r="K54" s="3"/>
    </row>
    <row r="55" spans="3:11">
      <c r="C55" t="s">
        <v>198</v>
      </c>
      <c r="D55" s="83">
        <v>0.34960000000000002</v>
      </c>
      <c r="G55" s="3"/>
      <c r="H55" s="3"/>
      <c r="I55" s="3"/>
      <c r="J55" s="3"/>
      <c r="K55" s="3"/>
    </row>
    <row r="56" spans="3:11">
      <c r="C56" t="s">
        <v>202</v>
      </c>
      <c r="D56" s="83">
        <v>0.14069999999999999</v>
      </c>
    </row>
    <row r="57" spans="3:11">
      <c r="C57" t="s">
        <v>113</v>
      </c>
      <c r="D57" s="83">
        <v>4.7003000000000004</v>
      </c>
    </row>
    <row r="58" spans="3:11">
      <c r="C58" t="s">
        <v>196</v>
      </c>
      <c r="D58" s="83">
        <v>4.1904000000000003</v>
      </c>
    </row>
    <row r="59" spans="3:11">
      <c r="C59"/>
      <c r="D59"/>
    </row>
    <row r="60" spans="3:11">
      <c r="C60"/>
      <c r="D60"/>
    </row>
    <row r="61" spans="3:11">
      <c r="C61"/>
      <c r="D61"/>
    </row>
    <row r="62" spans="3:11">
      <c r="C62"/>
      <c r="D62"/>
    </row>
    <row r="63" spans="3:11">
      <c r="C63"/>
      <c r="D63"/>
    </row>
    <row r="64" spans="3:11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</sheetData>
  <sortState xmlns:xlrd2="http://schemas.microsoft.com/office/spreadsheetml/2017/richdata2" ref="A47:BI59">
    <sortCondition ref="C47:C59"/>
  </sortState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45197</v>
      </c>
    </row>
    <row r="2" spans="2:61" s="1" customFormat="1">
      <c r="B2" s="2" t="s">
        <v>1</v>
      </c>
      <c r="C2" s="12" t="s">
        <v>2932</v>
      </c>
    </row>
    <row r="3" spans="2:61" s="1" customFormat="1">
      <c r="B3" s="2" t="s">
        <v>2</v>
      </c>
      <c r="C3" s="26" t="s">
        <v>2933</v>
      </c>
    </row>
    <row r="4" spans="2:61" s="1" customFormat="1">
      <c r="B4" s="2" t="s">
        <v>3</v>
      </c>
    </row>
    <row r="6" spans="2:61" ht="26.25" customHeight="1">
      <c r="B6" s="120" t="s">
        <v>68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61" ht="26.25" customHeight="1">
      <c r="B7" s="120" t="s">
        <v>98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185</v>
      </c>
      <c r="H8" s="28" t="s">
        <v>186</v>
      </c>
      <c r="I8" s="28" t="s">
        <v>56</v>
      </c>
      <c r="J8" s="28" t="s">
        <v>73</v>
      </c>
      <c r="K8" s="28" t="s">
        <v>57</v>
      </c>
      <c r="L8" s="36" t="s">
        <v>181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182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2830.31</v>
      </c>
      <c r="H11" s="7"/>
      <c r="I11" s="75">
        <v>13857.404099220001</v>
      </c>
      <c r="J11" s="25"/>
      <c r="K11" s="76">
        <v>1</v>
      </c>
      <c r="L11" s="76">
        <v>5.0000000000000001E-4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8308.4786999999997</v>
      </c>
      <c r="K12" s="80">
        <v>0.59960000000000002</v>
      </c>
      <c r="L12" s="80">
        <v>2.9999999999999997E-4</v>
      </c>
    </row>
    <row r="13" spans="2:61">
      <c r="B13" s="79" t="s">
        <v>2119</v>
      </c>
      <c r="C13" s="16"/>
      <c r="D13" s="16"/>
      <c r="E13" s="16"/>
      <c r="G13" s="81">
        <v>0</v>
      </c>
      <c r="I13" s="81">
        <v>8308.4786999999997</v>
      </c>
      <c r="K13" s="80">
        <v>0.59960000000000002</v>
      </c>
      <c r="L13" s="80">
        <v>2.9999999999999997E-4</v>
      </c>
    </row>
    <row r="14" spans="2:61">
      <c r="B14" t="s">
        <v>2120</v>
      </c>
      <c r="C14" t="s">
        <v>2121</v>
      </c>
      <c r="D14" t="s">
        <v>100</v>
      </c>
      <c r="E14" t="s">
        <v>123</v>
      </c>
      <c r="F14" t="s">
        <v>102</v>
      </c>
      <c r="G14" s="77">
        <v>182.15</v>
      </c>
      <c r="H14" s="77">
        <v>3763400</v>
      </c>
      <c r="I14" s="77">
        <v>6855.0330999999996</v>
      </c>
      <c r="J14" s="78">
        <v>0</v>
      </c>
      <c r="K14" s="78">
        <v>0.49469999999999997</v>
      </c>
      <c r="L14" s="78">
        <v>2.9999999999999997E-4</v>
      </c>
    </row>
    <row r="15" spans="2:61">
      <c r="B15" t="s">
        <v>2122</v>
      </c>
      <c r="C15" t="s">
        <v>2123</v>
      </c>
      <c r="D15" t="s">
        <v>100</v>
      </c>
      <c r="E15" t="s">
        <v>123</v>
      </c>
      <c r="F15" t="s">
        <v>102</v>
      </c>
      <c r="G15" s="77">
        <v>-182.15</v>
      </c>
      <c r="H15" s="77">
        <v>305600</v>
      </c>
      <c r="I15" s="77">
        <v>-556.65039999999999</v>
      </c>
      <c r="J15" s="78">
        <v>0</v>
      </c>
      <c r="K15" s="78">
        <v>-4.02E-2</v>
      </c>
      <c r="L15" s="78">
        <v>0</v>
      </c>
    </row>
    <row r="16" spans="2:61">
      <c r="B16" t="s">
        <v>2124</v>
      </c>
      <c r="C16" t="s">
        <v>2125</v>
      </c>
      <c r="D16" t="s">
        <v>100</v>
      </c>
      <c r="E16" t="s">
        <v>123</v>
      </c>
      <c r="F16" t="s">
        <v>102</v>
      </c>
      <c r="G16" s="77">
        <v>1675.08</v>
      </c>
      <c r="H16" s="77">
        <v>120100</v>
      </c>
      <c r="I16" s="77">
        <v>2011.77108</v>
      </c>
      <c r="J16" s="78">
        <v>0</v>
      </c>
      <c r="K16" s="78">
        <v>0.1452</v>
      </c>
      <c r="L16" s="78">
        <v>1E-4</v>
      </c>
    </row>
    <row r="17" spans="2:12">
      <c r="B17" t="s">
        <v>2126</v>
      </c>
      <c r="C17" t="s">
        <v>2127</v>
      </c>
      <c r="D17" t="s">
        <v>100</v>
      </c>
      <c r="E17" t="s">
        <v>123</v>
      </c>
      <c r="F17" t="s">
        <v>102</v>
      </c>
      <c r="G17" s="77">
        <v>-1675.08</v>
      </c>
      <c r="H17" s="77">
        <v>100</v>
      </c>
      <c r="I17" s="77">
        <v>-1.6750799999999999</v>
      </c>
      <c r="J17" s="78">
        <v>0</v>
      </c>
      <c r="K17" s="78">
        <v>-1E-4</v>
      </c>
      <c r="L17" s="78">
        <v>0</v>
      </c>
    </row>
    <row r="18" spans="2:12">
      <c r="B18" s="79" t="s">
        <v>2128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210</v>
      </c>
      <c r="C19" t="s">
        <v>210</v>
      </c>
      <c r="D19" s="16"/>
      <c r="E19" t="s">
        <v>210</v>
      </c>
      <c r="F19" t="s">
        <v>210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2129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210</v>
      </c>
      <c r="C21" t="s">
        <v>210</v>
      </c>
      <c r="D21" s="16"/>
      <c r="E21" t="s">
        <v>210</v>
      </c>
      <c r="F21" t="s">
        <v>210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927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235</v>
      </c>
      <c r="C24" s="16"/>
      <c r="D24" s="16"/>
      <c r="E24" s="16"/>
      <c r="G24" s="81">
        <v>2830.31</v>
      </c>
      <c r="I24" s="81">
        <v>5548.9253992200001</v>
      </c>
      <c r="K24" s="80">
        <v>0.40039999999999998</v>
      </c>
      <c r="L24" s="80">
        <v>2.0000000000000001E-4</v>
      </c>
    </row>
    <row r="25" spans="2:12">
      <c r="B25" s="79" t="s">
        <v>2119</v>
      </c>
      <c r="C25" s="16"/>
      <c r="D25" s="16"/>
      <c r="E25" s="16"/>
      <c r="G25" s="81">
        <v>2830.31</v>
      </c>
      <c r="I25" s="81">
        <v>5548.9253992200001</v>
      </c>
      <c r="K25" s="80">
        <v>0.40039999999999998</v>
      </c>
      <c r="L25" s="80">
        <v>2.0000000000000001E-4</v>
      </c>
    </row>
    <row r="26" spans="2:12">
      <c r="B26" t="s">
        <v>2130</v>
      </c>
      <c r="C26" t="s">
        <v>2131</v>
      </c>
      <c r="D26" t="s">
        <v>123</v>
      </c>
      <c r="E26" t="s">
        <v>123</v>
      </c>
      <c r="F26" t="s">
        <v>106</v>
      </c>
      <c r="G26" s="77">
        <v>-134.19</v>
      </c>
      <c r="H26" s="77">
        <v>461200</v>
      </c>
      <c r="I26" s="77">
        <v>-2382.0855937199999</v>
      </c>
      <c r="J26" s="78">
        <v>0</v>
      </c>
      <c r="K26" s="78">
        <v>-0.1719</v>
      </c>
      <c r="L26" s="78">
        <v>-1E-4</v>
      </c>
    </row>
    <row r="27" spans="2:12">
      <c r="B27" t="s">
        <v>2132</v>
      </c>
      <c r="C27" t="s">
        <v>2133</v>
      </c>
      <c r="D27" t="s">
        <v>123</v>
      </c>
      <c r="E27" t="s">
        <v>123</v>
      </c>
      <c r="F27" t="s">
        <v>106</v>
      </c>
      <c r="G27" s="77">
        <v>134.19</v>
      </c>
      <c r="H27" s="77">
        <v>1503900</v>
      </c>
      <c r="I27" s="77">
        <v>7767.6030450899998</v>
      </c>
      <c r="J27" s="78">
        <v>0</v>
      </c>
      <c r="K27" s="78">
        <v>0.5605</v>
      </c>
      <c r="L27" s="78">
        <v>2.9999999999999997E-4</v>
      </c>
    </row>
    <row r="28" spans="2:12">
      <c r="B28" t="s">
        <v>2134</v>
      </c>
      <c r="C28" t="s">
        <v>2135</v>
      </c>
      <c r="D28" t="s">
        <v>123</v>
      </c>
      <c r="E28" t="s">
        <v>123</v>
      </c>
      <c r="F28" t="s">
        <v>106</v>
      </c>
      <c r="G28" s="77">
        <v>2830.31</v>
      </c>
      <c r="H28" s="77">
        <v>1500</v>
      </c>
      <c r="I28" s="77">
        <v>163.40794785</v>
      </c>
      <c r="J28" s="78">
        <v>0</v>
      </c>
      <c r="K28" s="78">
        <v>1.18E-2</v>
      </c>
      <c r="L28" s="78">
        <v>0</v>
      </c>
    </row>
    <row r="29" spans="2:12">
      <c r="B29" s="79" t="s">
        <v>2136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210</v>
      </c>
      <c r="C30" t="s">
        <v>210</v>
      </c>
      <c r="D30" s="16"/>
      <c r="E30" t="s">
        <v>210</v>
      </c>
      <c r="F30" t="s">
        <v>210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2129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210</v>
      </c>
      <c r="C32" t="s">
        <v>210</v>
      </c>
      <c r="D32" s="16"/>
      <c r="E32" t="s">
        <v>210</v>
      </c>
      <c r="F32" t="s">
        <v>210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12">
      <c r="B33" s="79" t="s">
        <v>2137</v>
      </c>
      <c r="C33" s="16"/>
      <c r="D33" s="16"/>
      <c r="E33" s="16"/>
      <c r="G33" s="81">
        <v>0</v>
      </c>
      <c r="I33" s="81">
        <v>0</v>
      </c>
      <c r="K33" s="80">
        <v>0</v>
      </c>
      <c r="L33" s="80">
        <v>0</v>
      </c>
    </row>
    <row r="34" spans="2:12">
      <c r="B34" t="s">
        <v>210</v>
      </c>
      <c r="C34" t="s">
        <v>210</v>
      </c>
      <c r="D34" s="16"/>
      <c r="E34" t="s">
        <v>210</v>
      </c>
      <c r="F34" t="s">
        <v>210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  <c r="L34" s="78">
        <v>0</v>
      </c>
    </row>
    <row r="35" spans="2:12">
      <c r="B35" s="79" t="s">
        <v>927</v>
      </c>
      <c r="C35" s="16"/>
      <c r="D35" s="16"/>
      <c r="E35" s="16"/>
      <c r="G35" s="81">
        <v>0</v>
      </c>
      <c r="I35" s="81">
        <v>0</v>
      </c>
      <c r="K35" s="80">
        <v>0</v>
      </c>
      <c r="L35" s="80">
        <v>0</v>
      </c>
    </row>
    <row r="36" spans="2:12">
      <c r="B36" t="s">
        <v>210</v>
      </c>
      <c r="C36" t="s">
        <v>210</v>
      </c>
      <c r="D36" s="16"/>
      <c r="E36" t="s">
        <v>210</v>
      </c>
      <c r="F36" t="s">
        <v>210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  <c r="L36" s="78">
        <v>0</v>
      </c>
    </row>
    <row r="37" spans="2:12">
      <c r="B37" t="s">
        <v>237</v>
      </c>
      <c r="C37" s="16"/>
      <c r="D37" s="16"/>
      <c r="E37" s="16"/>
    </row>
    <row r="38" spans="2:12">
      <c r="B38" t="s">
        <v>334</v>
      </c>
      <c r="C38" s="16"/>
      <c r="D38" s="16"/>
      <c r="E38" s="16"/>
    </row>
    <row r="39" spans="2:12">
      <c r="B39" t="s">
        <v>335</v>
      </c>
      <c r="C39" s="16"/>
      <c r="D39" s="16"/>
      <c r="E39" s="16"/>
    </row>
    <row r="40" spans="2:12">
      <c r="B40" t="s">
        <v>336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69"/>
  <sheetViews>
    <sheetView rightToLeft="1" workbookViewId="0">
      <selection activeCell="P14" sqref="P1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45197</v>
      </c>
    </row>
    <row r="2" spans="1:60" s="1" customFormat="1">
      <c r="B2" s="2" t="s">
        <v>1</v>
      </c>
      <c r="C2" s="12" t="s">
        <v>2932</v>
      </c>
    </row>
    <row r="3" spans="1:60" s="1" customFormat="1">
      <c r="B3" s="2" t="s">
        <v>2</v>
      </c>
      <c r="C3" s="26" t="s">
        <v>2933</v>
      </c>
    </row>
    <row r="4" spans="1:60" s="1" customFormat="1">
      <c r="B4" s="2" t="s">
        <v>3</v>
      </c>
    </row>
    <row r="6" spans="1:60" ht="26.25" customHeight="1">
      <c r="B6" s="120" t="s">
        <v>68</v>
      </c>
      <c r="C6" s="121"/>
      <c r="D6" s="121"/>
      <c r="E6" s="121"/>
      <c r="F6" s="121"/>
      <c r="G6" s="121"/>
      <c r="H6" s="121"/>
      <c r="I6" s="121"/>
      <c r="J6" s="121"/>
      <c r="K6" s="122"/>
      <c r="BD6" s="16" t="s">
        <v>100</v>
      </c>
      <c r="BF6" s="16" t="s">
        <v>101</v>
      </c>
      <c r="BH6" s="19" t="s">
        <v>102</v>
      </c>
    </row>
    <row r="7" spans="1:60" ht="26.25" customHeight="1">
      <c r="B7" s="120" t="s">
        <v>103</v>
      </c>
      <c r="C7" s="121"/>
      <c r="D7" s="121"/>
      <c r="E7" s="121"/>
      <c r="F7" s="121"/>
      <c r="G7" s="121"/>
      <c r="H7" s="121"/>
      <c r="I7" s="121"/>
      <c r="J7" s="121"/>
      <c r="K7" s="12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185</v>
      </c>
      <c r="H8" s="28" t="s">
        <v>186</v>
      </c>
      <c r="I8" s="28" t="s">
        <v>56</v>
      </c>
      <c r="J8" s="28" t="s">
        <v>57</v>
      </c>
      <c r="K8" s="28" t="s">
        <v>181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182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4894.87</v>
      </c>
      <c r="H11" s="25"/>
      <c r="I11" s="75">
        <v>-118335.19535823783</v>
      </c>
      <c r="J11" s="76">
        <f>I11/$I$11</f>
        <v>1</v>
      </c>
      <c r="K11" s="76">
        <f>I11/'סכום נכסי הקרן'!$C$42</f>
        <v>-4.3622479012574546E-3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9">
        <f t="shared" ref="J12:J20" si="0">I12/$I$11</f>
        <v>0</v>
      </c>
      <c r="K12" s="89">
        <f>I12/'סכום נכסי הקרן'!$C$42</f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90">
        <f t="shared" si="0"/>
        <v>0</v>
      </c>
      <c r="K13" s="90">
        <f>I13/'סכום נכסי הקרן'!$C$42</f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235</v>
      </c>
      <c r="C14" s="19"/>
      <c r="D14" s="19"/>
      <c r="E14" s="19"/>
      <c r="F14" s="19"/>
      <c r="G14" s="81">
        <v>4894.87</v>
      </c>
      <c r="H14" s="19"/>
      <c r="I14" s="81">
        <v>-118335.19535823783</v>
      </c>
      <c r="J14" s="89">
        <f t="shared" si="0"/>
        <v>1</v>
      </c>
      <c r="K14" s="89">
        <f>I14/'סכום נכסי הקרן'!$C$42</f>
        <v>-4.3622479012574546E-3</v>
      </c>
      <c r="BF14" s="16" t="s">
        <v>126</v>
      </c>
    </row>
    <row r="15" spans="1:60">
      <c r="B15" t="s">
        <v>2138</v>
      </c>
      <c r="C15" t="s">
        <v>2139</v>
      </c>
      <c r="D15" t="s">
        <v>123</v>
      </c>
      <c r="E15" t="s">
        <v>123</v>
      </c>
      <c r="F15" t="s">
        <v>106</v>
      </c>
      <c r="G15" s="77">
        <v>572.61</v>
      </c>
      <c r="H15" s="77">
        <v>955.5</v>
      </c>
      <c r="I15" s="77">
        <v>-3668.0025553934402</v>
      </c>
      <c r="J15" s="90">
        <f t="shared" si="0"/>
        <v>3.099671694705234E-2</v>
      </c>
      <c r="K15" s="90">
        <f>I15/'סכום נכסי הקרן'!$C$42</f>
        <v>-1.3521536344815045E-4</v>
      </c>
      <c r="BF15" s="16" t="s">
        <v>127</v>
      </c>
    </row>
    <row r="16" spans="1:60">
      <c r="B16" t="s">
        <v>2140</v>
      </c>
      <c r="C16" t="s">
        <v>2141</v>
      </c>
      <c r="D16" t="s">
        <v>123</v>
      </c>
      <c r="E16" t="s">
        <v>123</v>
      </c>
      <c r="F16" t="s">
        <v>106</v>
      </c>
      <c r="G16" s="77">
        <v>136.85</v>
      </c>
      <c r="H16" s="77">
        <v>14859.75</v>
      </c>
      <c r="I16" s="77">
        <v>-6722.1724993590597</v>
      </c>
      <c r="J16" s="90">
        <f t="shared" si="0"/>
        <v>5.6806197674402197E-2</v>
      </c>
      <c r="K16" s="90">
        <f>I16/'סכום נכסי הקרן'!$C$42</f>
        <v>-2.4780271658357707E-4</v>
      </c>
      <c r="BF16" s="16" t="s">
        <v>128</v>
      </c>
    </row>
    <row r="17" spans="2:58">
      <c r="B17" t="s">
        <v>2142</v>
      </c>
      <c r="C17" t="s">
        <v>2143</v>
      </c>
      <c r="D17" t="s">
        <v>123</v>
      </c>
      <c r="E17" t="s">
        <v>123</v>
      </c>
      <c r="F17" t="s">
        <v>106</v>
      </c>
      <c r="G17" s="77">
        <v>2912.43</v>
      </c>
      <c r="H17" s="77">
        <v>4337.5</v>
      </c>
      <c r="I17" s="77">
        <v>-93559.555316348677</v>
      </c>
      <c r="J17" s="90">
        <f t="shared" si="0"/>
        <v>0.79063168851088206</v>
      </c>
      <c r="K17" s="90">
        <f>I17/'סכום נכסי הקרן'!$C$42</f>
        <v>-3.4489314238742332E-3</v>
      </c>
      <c r="BF17" s="16" t="s">
        <v>129</v>
      </c>
    </row>
    <row r="18" spans="2:58">
      <c r="B18" t="s">
        <v>2144</v>
      </c>
      <c r="C18" t="s">
        <v>2145</v>
      </c>
      <c r="D18" t="s">
        <v>123</v>
      </c>
      <c r="E18" t="s">
        <v>123</v>
      </c>
      <c r="F18" t="s">
        <v>197</v>
      </c>
      <c r="G18" s="77">
        <v>102.46</v>
      </c>
      <c r="H18" s="77">
        <v>2370</v>
      </c>
      <c r="I18" s="77">
        <v>-220.10452191559901</v>
      </c>
      <c r="J18" s="90">
        <f t="shared" si="0"/>
        <v>1.8600089453460859E-3</v>
      </c>
      <c r="K18" s="90">
        <f>I18/'סכום נכסי הקרן'!$C$42</f>
        <v>-8.1138201181560561E-6</v>
      </c>
      <c r="BF18" s="16" t="s">
        <v>130</v>
      </c>
    </row>
    <row r="19" spans="2:58">
      <c r="B19" t="s">
        <v>2146</v>
      </c>
      <c r="C19" t="s">
        <v>2147</v>
      </c>
      <c r="D19" t="s">
        <v>123</v>
      </c>
      <c r="E19" t="s">
        <v>123</v>
      </c>
      <c r="F19" t="s">
        <v>106</v>
      </c>
      <c r="G19" s="77">
        <v>714.52</v>
      </c>
      <c r="H19" s="77">
        <v>111.328125</v>
      </c>
      <c r="I19" s="77">
        <v>-7695.0438203523599</v>
      </c>
      <c r="J19" s="90">
        <f t="shared" si="0"/>
        <v>6.502751609153172E-2</v>
      </c>
      <c r="K19" s="90">
        <f>I19/'סכום נכסי הקרן'!$C$42</f>
        <v>-2.8366614559426962E-4</v>
      </c>
      <c r="BF19" s="16" t="s">
        <v>131</v>
      </c>
    </row>
    <row r="20" spans="2:58">
      <c r="B20" t="s">
        <v>2148</v>
      </c>
      <c r="C20" t="s">
        <v>2149</v>
      </c>
      <c r="D20" t="s">
        <v>123</v>
      </c>
      <c r="E20" t="s">
        <v>123</v>
      </c>
      <c r="F20" t="s">
        <v>106</v>
      </c>
      <c r="G20" s="77">
        <v>456</v>
      </c>
      <c r="H20" s="77">
        <v>8983</v>
      </c>
      <c r="I20" s="77">
        <v>-6470.3166448686998</v>
      </c>
      <c r="J20" s="90">
        <f t="shared" si="0"/>
        <v>5.4677871830785568E-2</v>
      </c>
      <c r="K20" s="90">
        <f>I20/'סכום נכסי הקרן'!$C$42</f>
        <v>-2.3851843163906846E-4</v>
      </c>
      <c r="BF20" s="16" t="s">
        <v>123</v>
      </c>
    </row>
    <row r="21" spans="2:58">
      <c r="B21" t="s">
        <v>237</v>
      </c>
      <c r="C21" s="19"/>
      <c r="D21" s="19"/>
      <c r="E21" s="19"/>
      <c r="F21" s="19"/>
      <c r="G21" s="19"/>
      <c r="H21" s="19"/>
    </row>
    <row r="22" spans="2:58">
      <c r="B22" t="s">
        <v>334</v>
      </c>
      <c r="C22" s="19"/>
      <c r="D22" s="19"/>
      <c r="E22" s="19"/>
      <c r="F22" s="19"/>
      <c r="G22" s="19"/>
      <c r="H22" s="19"/>
    </row>
    <row r="23" spans="2:58">
      <c r="B23" t="s">
        <v>335</v>
      </c>
      <c r="C23" s="19"/>
      <c r="D23" s="19"/>
      <c r="E23" s="19"/>
      <c r="F23" s="19"/>
      <c r="G23" s="19"/>
      <c r="H23" s="19"/>
    </row>
    <row r="24" spans="2:58">
      <c r="B24" t="s">
        <v>336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2932</v>
      </c>
    </row>
    <row r="3" spans="2:81" s="1" customFormat="1">
      <c r="B3" s="2" t="s">
        <v>2</v>
      </c>
      <c r="C3" s="26" t="s">
        <v>2933</v>
      </c>
    </row>
    <row r="4" spans="2:81" s="1" customFormat="1">
      <c r="B4" s="2" t="s">
        <v>3</v>
      </c>
    </row>
    <row r="6" spans="2:81" ht="26.25" customHeight="1">
      <c r="B6" s="120" t="s">
        <v>68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81" ht="26.25" customHeight="1">
      <c r="B7" s="120" t="s">
        <v>132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</row>
    <row r="8" spans="2:81" s="19" customFormat="1" ht="63">
      <c r="B8" s="4" t="s">
        <v>96</v>
      </c>
      <c r="C8" s="28" t="s">
        <v>49</v>
      </c>
      <c r="D8" s="18" t="s">
        <v>133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185</v>
      </c>
      <c r="M8" s="28" t="s">
        <v>186</v>
      </c>
      <c r="N8" s="28" t="s">
        <v>56</v>
      </c>
      <c r="O8" s="28" t="s">
        <v>73</v>
      </c>
      <c r="P8" s="28" t="s">
        <v>57</v>
      </c>
      <c r="Q8" s="36" t="s">
        <v>181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182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134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2150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2151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210</v>
      </c>
      <c r="C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2152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2153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2154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2155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2156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2150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2151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2152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2153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2154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2155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2156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237</v>
      </c>
    </row>
    <row r="41" spans="2:17">
      <c r="B41" t="s">
        <v>334</v>
      </c>
    </row>
    <row r="42" spans="2:17">
      <c r="B42" t="s">
        <v>335</v>
      </c>
    </row>
    <row r="43" spans="2:17">
      <c r="B43" t="s">
        <v>336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45197</v>
      </c>
    </row>
    <row r="2" spans="2:72" s="1" customFormat="1">
      <c r="B2" s="2" t="s">
        <v>1</v>
      </c>
      <c r="C2" s="12" t="s">
        <v>2932</v>
      </c>
    </row>
    <row r="3" spans="2:72" s="1" customFormat="1">
      <c r="B3" s="2" t="s">
        <v>2</v>
      </c>
      <c r="C3" s="26" t="s">
        <v>2933</v>
      </c>
    </row>
    <row r="4" spans="2:72" s="1" customFormat="1">
      <c r="B4" s="2" t="s">
        <v>3</v>
      </c>
    </row>
    <row r="6" spans="2:72" ht="26.25" customHeight="1">
      <c r="B6" s="120" t="s">
        <v>135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72" ht="26.25" customHeight="1">
      <c r="B7" s="120" t="s">
        <v>69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185</v>
      </c>
      <c r="L8" s="28" t="s">
        <v>186</v>
      </c>
      <c r="M8" s="28" t="s">
        <v>5</v>
      </c>
      <c r="N8" s="28" t="s">
        <v>73</v>
      </c>
      <c r="O8" s="28" t="s">
        <v>57</v>
      </c>
      <c r="P8" s="36" t="s">
        <v>181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182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2157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2158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2159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2160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927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322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2161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334</v>
      </c>
    </row>
    <row r="29" spans="2:16">
      <c r="B29" t="s">
        <v>335</v>
      </c>
    </row>
    <row r="30" spans="2:16">
      <c r="B30" t="s">
        <v>336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I24" sqref="I2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2932</v>
      </c>
    </row>
    <row r="3" spans="2:65" s="1" customFormat="1">
      <c r="B3" s="2" t="s">
        <v>2</v>
      </c>
      <c r="C3" s="26" t="s">
        <v>2933</v>
      </c>
    </row>
    <row r="4" spans="2:65" s="1" customFormat="1">
      <c r="B4" s="2" t="s">
        <v>3</v>
      </c>
    </row>
    <row r="6" spans="2:65" ht="26.25" customHeight="1">
      <c r="B6" s="120" t="s">
        <v>135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</row>
    <row r="7" spans="2:65" ht="26.25" customHeight="1">
      <c r="B7" s="120" t="s">
        <v>82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2"/>
    </row>
    <row r="8" spans="2:65" s="19" customFormat="1" ht="63">
      <c r="B8" s="4" t="s">
        <v>96</v>
      </c>
      <c r="C8" s="28" t="s">
        <v>49</v>
      </c>
      <c r="D8" s="28" t="s">
        <v>136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185</v>
      </c>
      <c r="O8" s="28" t="s">
        <v>186</v>
      </c>
      <c r="P8" s="28" t="s">
        <v>5</v>
      </c>
      <c r="Q8" s="28" t="s">
        <v>73</v>
      </c>
      <c r="R8" s="28" t="s">
        <v>57</v>
      </c>
      <c r="S8" s="36" t="s">
        <v>181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182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5">
        <v>1</v>
      </c>
      <c r="K11" s="7"/>
      <c r="L11" s="7"/>
      <c r="M11" s="76">
        <v>0</v>
      </c>
      <c r="N11" s="75">
        <v>5945633.3329999996</v>
      </c>
      <c r="O11" s="7"/>
      <c r="P11" s="75">
        <v>22884.742698717</v>
      </c>
      <c r="Q11" s="7"/>
      <c r="R11" s="76">
        <v>1</v>
      </c>
      <c r="S11" s="76">
        <v>8.0000000000000004E-4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1</v>
      </c>
      <c r="M12" s="80">
        <v>0</v>
      </c>
      <c r="N12" s="81">
        <v>5945633.3329999996</v>
      </c>
      <c r="P12" s="81">
        <v>22884.742698717</v>
      </c>
      <c r="R12" s="80">
        <v>1</v>
      </c>
      <c r="S12" s="80">
        <v>8.0000000000000004E-4</v>
      </c>
    </row>
    <row r="13" spans="2:65">
      <c r="B13" s="79" t="s">
        <v>2162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2163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339</v>
      </c>
      <c r="D17" s="16"/>
      <c r="E17" s="16"/>
      <c r="F17" s="16"/>
      <c r="J17" s="81">
        <v>1</v>
      </c>
      <c r="M17" s="80">
        <v>0</v>
      </c>
      <c r="N17" s="81">
        <v>5945633.3329999996</v>
      </c>
      <c r="P17" s="81">
        <v>22884.742698717</v>
      </c>
      <c r="R17" s="80">
        <v>1</v>
      </c>
      <c r="S17" s="80">
        <v>8.0000000000000004E-4</v>
      </c>
    </row>
    <row r="18" spans="2:19">
      <c r="B18" t="s">
        <v>2164</v>
      </c>
      <c r="C18" t="s">
        <v>2165</v>
      </c>
      <c r="D18" t="s">
        <v>123</v>
      </c>
      <c r="E18" t="s">
        <v>924</v>
      </c>
      <c r="F18" t="s">
        <v>731</v>
      </c>
      <c r="G18" t="s">
        <v>685</v>
      </c>
      <c r="H18" t="s">
        <v>3149</v>
      </c>
      <c r="I18" s="86">
        <v>45169</v>
      </c>
      <c r="J18" s="77">
        <v>1</v>
      </c>
      <c r="K18" t="s">
        <v>106</v>
      </c>
      <c r="L18" s="78">
        <v>6.2649999999999997E-2</v>
      </c>
      <c r="M18" s="78">
        <v>6.2649999999999997E-2</v>
      </c>
      <c r="N18" s="77">
        <v>5945633.3329999996</v>
      </c>
      <c r="O18" s="77">
        <v>100.139242</v>
      </c>
      <c r="P18" s="77">
        <v>22884.742698717</v>
      </c>
      <c r="Q18" s="78">
        <v>0</v>
      </c>
      <c r="R18" s="78">
        <v>1</v>
      </c>
      <c r="S18" s="78">
        <v>8.0000000000000004E-4</v>
      </c>
    </row>
    <row r="19" spans="2:19">
      <c r="B19" s="79" t="s">
        <v>927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2166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2167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237</v>
      </c>
      <c r="D26" s="16"/>
      <c r="E26" s="16"/>
      <c r="F26" s="16"/>
    </row>
    <row r="27" spans="2:19">
      <c r="B27" t="s">
        <v>334</v>
      </c>
      <c r="D27" s="16"/>
      <c r="E27" s="16"/>
      <c r="F27" s="16"/>
    </row>
    <row r="28" spans="2:19">
      <c r="B28" t="s">
        <v>335</v>
      </c>
      <c r="D28" s="16"/>
      <c r="E28" s="16"/>
      <c r="F28" s="16"/>
    </row>
    <row r="29" spans="2:19">
      <c r="B29" t="s">
        <v>336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9"/>
  <sheetViews>
    <sheetView rightToLeft="1" topLeftCell="A26" workbookViewId="0">
      <selection activeCell="A32" sqref="A32:XFD3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2932</v>
      </c>
    </row>
    <row r="3" spans="2:81" s="1" customFormat="1">
      <c r="B3" s="2" t="s">
        <v>2</v>
      </c>
      <c r="C3" s="26" t="s">
        <v>2933</v>
      </c>
    </row>
    <row r="4" spans="2:81" s="1" customFormat="1">
      <c r="B4" s="2" t="s">
        <v>3</v>
      </c>
    </row>
    <row r="6" spans="2:81" ht="26.25" customHeight="1">
      <c r="B6" s="120" t="s">
        <v>135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</row>
    <row r="7" spans="2:81" ht="26.25" customHeight="1">
      <c r="B7" s="120" t="s">
        <v>89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2"/>
    </row>
    <row r="8" spans="2:81" s="19" customFormat="1" ht="63">
      <c r="B8" s="4" t="s">
        <v>96</v>
      </c>
      <c r="C8" s="28" t="s">
        <v>49</v>
      </c>
      <c r="D8" s="28" t="s">
        <v>136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185</v>
      </c>
      <c r="O8" s="28" t="s">
        <v>186</v>
      </c>
      <c r="P8" s="28" t="s">
        <v>5</v>
      </c>
      <c r="Q8" s="28" t="s">
        <v>73</v>
      </c>
      <c r="R8" s="28" t="s">
        <v>57</v>
      </c>
      <c r="S8" s="36" t="s">
        <v>181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182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137</v>
      </c>
      <c r="C11" s="7"/>
      <c r="D11" s="7"/>
      <c r="E11" s="7"/>
      <c r="F11" s="7"/>
      <c r="G11" s="7"/>
      <c r="H11" s="7"/>
      <c r="I11" s="7"/>
      <c r="J11" s="75">
        <v>5.96</v>
      </c>
      <c r="K11" s="7"/>
      <c r="L11" s="7"/>
      <c r="M11" s="76">
        <v>3.8199999999999998E-2</v>
      </c>
      <c r="N11" s="75">
        <f>N12+N37</f>
        <v>194827136.31</v>
      </c>
      <c r="O11" s="7"/>
      <c r="P11" s="75">
        <f>P12+P37</f>
        <v>220293.2202664653</v>
      </c>
      <c r="Q11" s="7"/>
      <c r="R11" s="76">
        <f>P11/$P$11</f>
        <v>1</v>
      </c>
      <c r="S11" s="76">
        <f>P11/'סכום נכסי הקרן'!$C$42</f>
        <v>8.120776197305165E-3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5.6</v>
      </c>
      <c r="M12" s="80">
        <v>3.6999999999999998E-2</v>
      </c>
      <c r="N12" s="81">
        <f>N13+N23+N33+N35</f>
        <v>189368494.41</v>
      </c>
      <c r="P12" s="81">
        <f>P13+P23+P33+P35</f>
        <v>208591.44699247967</v>
      </c>
      <c r="R12" s="80">
        <f t="shared" ref="R12:R42" si="0">P12/$P$11</f>
        <v>0.94688091962235044</v>
      </c>
      <c r="S12" s="80">
        <f>P12/'סכום נכסי הקרן'!$C$42</f>
        <v>7.6894080337516092E-3</v>
      </c>
    </row>
    <row r="13" spans="2:81">
      <c r="B13" s="79" t="s">
        <v>2162</v>
      </c>
      <c r="C13" s="16"/>
      <c r="D13" s="16"/>
      <c r="E13" s="16"/>
      <c r="J13" s="81">
        <v>6.9</v>
      </c>
      <c r="M13" s="80">
        <v>2.98E-2</v>
      </c>
      <c r="N13" s="81">
        <f>SUM(N14:N22)</f>
        <v>122749866.45999999</v>
      </c>
      <c r="P13" s="81">
        <f>SUM(P14:P22)</f>
        <v>147133.89701810858</v>
      </c>
      <c r="R13" s="80">
        <f t="shared" si="0"/>
        <v>0.6679002505848175</v>
      </c>
      <c r="S13" s="80">
        <f>P13/'סכום נכסי הקרן'!$C$42</f>
        <v>5.423868457123341E-3</v>
      </c>
    </row>
    <row r="14" spans="2:81">
      <c r="B14" t="s">
        <v>2168</v>
      </c>
      <c r="C14" t="s">
        <v>2169</v>
      </c>
      <c r="D14" t="s">
        <v>123</v>
      </c>
      <c r="E14" t="s">
        <v>356</v>
      </c>
      <c r="F14" t="s">
        <v>127</v>
      </c>
      <c r="G14" t="s">
        <v>206</v>
      </c>
      <c r="H14" t="s">
        <v>207</v>
      </c>
      <c r="I14" s="86">
        <v>39076</v>
      </c>
      <c r="J14" s="77">
        <v>5.73</v>
      </c>
      <c r="K14" t="s">
        <v>102</v>
      </c>
      <c r="L14" s="78">
        <v>4.9000000000000002E-2</v>
      </c>
      <c r="M14" s="78">
        <v>2.7900000000000001E-2</v>
      </c>
      <c r="N14" s="77">
        <v>21644743.899999999</v>
      </c>
      <c r="O14" s="77">
        <v>156.16999999999999</v>
      </c>
      <c r="P14" s="77">
        <v>33802.596548629997</v>
      </c>
      <c r="Q14" s="78">
        <v>1.34E-2</v>
      </c>
      <c r="R14" s="78">
        <f t="shared" si="0"/>
        <v>0.15344365345307762</v>
      </c>
      <c r="S14" s="78">
        <f>P14/'סכום נכסי הקרן'!$C$42</f>
        <v>1.2460815685892952E-3</v>
      </c>
      <c r="W14" s="95"/>
    </row>
    <row r="15" spans="2:81">
      <c r="B15" t="s">
        <v>2170</v>
      </c>
      <c r="C15" t="s">
        <v>2171</v>
      </c>
      <c r="D15" t="s">
        <v>123</v>
      </c>
      <c r="E15" t="s">
        <v>356</v>
      </c>
      <c r="F15" t="s">
        <v>127</v>
      </c>
      <c r="G15" t="s">
        <v>206</v>
      </c>
      <c r="H15" t="s">
        <v>207</v>
      </c>
      <c r="I15" s="86">
        <v>40738</v>
      </c>
      <c r="J15" s="77">
        <v>10.050000000000001</v>
      </c>
      <c r="K15" t="s">
        <v>102</v>
      </c>
      <c r="L15" s="78">
        <v>4.1000000000000002E-2</v>
      </c>
      <c r="M15" s="78">
        <v>2.8400000000000002E-2</v>
      </c>
      <c r="N15" s="77">
        <v>42478672.890000001</v>
      </c>
      <c r="O15" s="77">
        <v>131.02000000000001</v>
      </c>
      <c r="P15" s="77">
        <v>55655.557220477996</v>
      </c>
      <c r="Q15" s="78">
        <v>1.17E-2</v>
      </c>
      <c r="R15" s="78">
        <f t="shared" si="0"/>
        <v>0.25264307795381713</v>
      </c>
      <c r="S15" s="78">
        <f>P15/'סכום נכסי הקרן'!$C$42</f>
        <v>2.0516578938612712E-3</v>
      </c>
      <c r="W15" s="95"/>
    </row>
    <row r="16" spans="2:81">
      <c r="B16" t="s">
        <v>2172</v>
      </c>
      <c r="C16" t="s">
        <v>2173</v>
      </c>
      <c r="D16" t="s">
        <v>123</v>
      </c>
      <c r="E16" t="s">
        <v>2174</v>
      </c>
      <c r="F16" t="s">
        <v>731</v>
      </c>
      <c r="G16" t="s">
        <v>346</v>
      </c>
      <c r="H16" t="s">
        <v>148</v>
      </c>
      <c r="I16" s="86">
        <v>42795</v>
      </c>
      <c r="J16" s="77">
        <v>5.53</v>
      </c>
      <c r="K16" t="s">
        <v>102</v>
      </c>
      <c r="L16" s="78">
        <v>2.1399999999999999E-2</v>
      </c>
      <c r="M16" s="78">
        <v>2.29E-2</v>
      </c>
      <c r="N16" s="77">
        <v>13324006.539999999</v>
      </c>
      <c r="O16" s="77">
        <v>112.12</v>
      </c>
      <c r="P16" s="77">
        <v>14938.876132648</v>
      </c>
      <c r="Q16" s="78">
        <v>3.4200000000000001E-2</v>
      </c>
      <c r="R16" s="78">
        <f t="shared" si="0"/>
        <v>6.7813599141081274E-2</v>
      </c>
      <c r="S16" s="78">
        <f>P16/'סכום נכסי הקרן'!$C$42</f>
        <v>5.5069906175848687E-4</v>
      </c>
      <c r="W16" s="95"/>
    </row>
    <row r="17" spans="2:23">
      <c r="B17" t="s">
        <v>2175</v>
      </c>
      <c r="C17" t="s">
        <v>2176</v>
      </c>
      <c r="D17" t="s">
        <v>123</v>
      </c>
      <c r="E17" t="s">
        <v>344</v>
      </c>
      <c r="F17" t="s">
        <v>345</v>
      </c>
      <c r="G17" t="s">
        <v>397</v>
      </c>
      <c r="H17" t="s">
        <v>207</v>
      </c>
      <c r="I17" s="86">
        <v>36489</v>
      </c>
      <c r="J17" s="77">
        <v>2.83</v>
      </c>
      <c r="K17" t="s">
        <v>102</v>
      </c>
      <c r="L17" s="78">
        <v>6.0499999999999998E-2</v>
      </c>
      <c r="M17" s="78">
        <v>2.0500000000000001E-2</v>
      </c>
      <c r="N17" s="77">
        <v>8344.48</v>
      </c>
      <c r="O17" s="77">
        <v>171.97</v>
      </c>
      <c r="P17" s="77">
        <v>14.350002256</v>
      </c>
      <c r="Q17" s="78">
        <v>0</v>
      </c>
      <c r="R17" s="78">
        <f t="shared" si="0"/>
        <v>6.5140462510114141E-5</v>
      </c>
      <c r="S17" s="78">
        <f>P17/'סכום נכסי הקרן'!$C$42</f>
        <v>5.2899111743358442E-7</v>
      </c>
      <c r="W17" s="95"/>
    </row>
    <row r="18" spans="2:23">
      <c r="B18" t="s">
        <v>2177</v>
      </c>
      <c r="C18" t="s">
        <v>2178</v>
      </c>
      <c r="D18" t="s">
        <v>123</v>
      </c>
      <c r="E18" t="s">
        <v>387</v>
      </c>
      <c r="F18" t="s">
        <v>127</v>
      </c>
      <c r="G18" t="s">
        <v>372</v>
      </c>
      <c r="H18" t="s">
        <v>148</v>
      </c>
      <c r="I18" s="86">
        <v>39084</v>
      </c>
      <c r="J18" s="77">
        <v>1.68</v>
      </c>
      <c r="K18" t="s">
        <v>102</v>
      </c>
      <c r="L18" s="78">
        <v>5.6000000000000001E-2</v>
      </c>
      <c r="M18" s="78">
        <v>2.7699999999999999E-2</v>
      </c>
      <c r="N18" s="77">
        <v>4014377.84</v>
      </c>
      <c r="O18" s="77">
        <v>142.79</v>
      </c>
      <c r="P18" s="77">
        <v>5732.1301177360001</v>
      </c>
      <c r="Q18" s="78">
        <v>9.2999999999999992E-3</v>
      </c>
      <c r="R18" s="78">
        <f t="shared" si="0"/>
        <v>2.6020456329988055E-2</v>
      </c>
      <c r="S18" s="78">
        <f>P18/'סכום נכסי הקרן'!$C$42</f>
        <v>2.1130630240758552E-4</v>
      </c>
      <c r="W18" s="95"/>
    </row>
    <row r="19" spans="2:23">
      <c r="B19" t="s">
        <v>2179</v>
      </c>
      <c r="C19" t="s">
        <v>2180</v>
      </c>
      <c r="D19" t="s">
        <v>123</v>
      </c>
      <c r="E19" t="s">
        <v>2181</v>
      </c>
      <c r="F19" t="s">
        <v>127</v>
      </c>
      <c r="G19" t="s">
        <v>511</v>
      </c>
      <c r="H19" t="s">
        <v>207</v>
      </c>
      <c r="I19" s="86">
        <v>45152</v>
      </c>
      <c r="J19" s="77">
        <v>3.66</v>
      </c>
      <c r="K19" t="s">
        <v>102</v>
      </c>
      <c r="L19" s="78">
        <v>3.6400000000000002E-2</v>
      </c>
      <c r="M19" s="78">
        <v>3.7199999999999997E-2</v>
      </c>
      <c r="N19" s="77">
        <v>9695842.8800000008</v>
      </c>
      <c r="O19" s="77">
        <v>101.03</v>
      </c>
      <c r="P19" s="77">
        <v>9795.710061664</v>
      </c>
      <c r="Q19" s="78">
        <v>1.9599999999999999E-2</v>
      </c>
      <c r="R19" s="78">
        <f t="shared" si="0"/>
        <v>4.446668876062173E-2</v>
      </c>
      <c r="S19" s="78">
        <f>P19/'סכום נכסי הקרן'!$C$42</f>
        <v>3.6110402766023408E-4</v>
      </c>
      <c r="W19" s="95"/>
    </row>
    <row r="20" spans="2:23">
      <c r="B20" t="s">
        <v>2182</v>
      </c>
      <c r="C20" t="s">
        <v>2183</v>
      </c>
      <c r="D20" t="s">
        <v>123</v>
      </c>
      <c r="E20" t="s">
        <v>2184</v>
      </c>
      <c r="F20" t="s">
        <v>345</v>
      </c>
      <c r="G20" t="s">
        <v>523</v>
      </c>
      <c r="H20" t="s">
        <v>148</v>
      </c>
      <c r="I20" s="86">
        <v>44381</v>
      </c>
      <c r="J20" s="77">
        <v>2.73</v>
      </c>
      <c r="K20" t="s">
        <v>102</v>
      </c>
      <c r="L20" s="78">
        <v>8.5000000000000006E-3</v>
      </c>
      <c r="M20" s="78">
        <v>4.3799999999999999E-2</v>
      </c>
      <c r="N20" s="77">
        <v>12119803.6</v>
      </c>
      <c r="O20" s="77">
        <v>100.11</v>
      </c>
      <c r="P20" s="77">
        <v>12133.13538396</v>
      </c>
      <c r="Q20" s="78">
        <v>3.7900000000000003E-2</v>
      </c>
      <c r="R20" s="78">
        <f t="shared" si="0"/>
        <v>5.5077207411484724E-2</v>
      </c>
      <c r="S20" s="78">
        <f>P20/'סכום נכסי הקרן'!$C$42</f>
        <v>4.472696749612248E-4</v>
      </c>
      <c r="W20" s="95"/>
    </row>
    <row r="21" spans="2:23">
      <c r="B21" t="s">
        <v>2858</v>
      </c>
      <c r="C21" t="s">
        <v>2859</v>
      </c>
      <c r="D21" t="s">
        <v>123</v>
      </c>
      <c r="E21" t="s">
        <v>4811</v>
      </c>
      <c r="F21" t="s">
        <v>128</v>
      </c>
      <c r="G21" t="s">
        <v>4809</v>
      </c>
      <c r="H21" t="s">
        <v>211</v>
      </c>
      <c r="I21" s="86">
        <v>45132</v>
      </c>
      <c r="J21" s="77">
        <v>2.62</v>
      </c>
      <c r="K21" t="s">
        <v>102</v>
      </c>
      <c r="L21" s="78">
        <v>4.2500000000000003E-2</v>
      </c>
      <c r="M21" s="78">
        <v>4.5699999999999998E-2</v>
      </c>
      <c r="N21" s="77">
        <v>14329015.470000001</v>
      </c>
      <c r="O21" s="77">
        <v>100.36</v>
      </c>
      <c r="P21" s="77">
        <v>14376.301221051001</v>
      </c>
      <c r="Q21" s="78">
        <v>6.2199999999999998E-2</v>
      </c>
      <c r="R21" s="78">
        <f t="shared" si="0"/>
        <v>6.5259844146186241E-2</v>
      </c>
      <c r="S21" s="78">
        <f>P21/'סכום נכסי הקרן'!$C$42</f>
        <v>5.2996058898219396E-4</v>
      </c>
      <c r="W21" s="95"/>
    </row>
    <row r="22" spans="2:23">
      <c r="B22" t="s">
        <v>2185</v>
      </c>
      <c r="C22" t="s">
        <v>2186</v>
      </c>
      <c r="D22" t="s">
        <v>123</v>
      </c>
      <c r="E22" t="s">
        <v>2187</v>
      </c>
      <c r="F22" t="s">
        <v>112</v>
      </c>
      <c r="G22" t="s">
        <v>4809</v>
      </c>
      <c r="H22" t="s">
        <v>211</v>
      </c>
      <c r="I22" s="86">
        <v>39104</v>
      </c>
      <c r="J22" s="77">
        <v>2.59</v>
      </c>
      <c r="K22" t="s">
        <v>102</v>
      </c>
      <c r="L22" s="78">
        <v>5.6000000000000001E-2</v>
      </c>
      <c r="M22" s="78">
        <v>5.74E-2</v>
      </c>
      <c r="N22" s="77">
        <v>5135058.8600000003</v>
      </c>
      <c r="O22" s="77">
        <v>13.344352000000001</v>
      </c>
      <c r="P22" s="77">
        <v>685.24032968558799</v>
      </c>
      <c r="Q22" s="78">
        <v>1.37E-2</v>
      </c>
      <c r="R22" s="78">
        <f t="shared" si="0"/>
        <v>3.1105829260506773E-3</v>
      </c>
      <c r="S22" s="78">
        <f>P22/'סכום נכסי הקרן'!$C$42</f>
        <v>2.5260347785616192E-5</v>
      </c>
      <c r="W22" s="95"/>
    </row>
    <row r="23" spans="2:23">
      <c r="B23" s="79" t="s">
        <v>2163</v>
      </c>
      <c r="C23" s="16"/>
      <c r="D23" s="16"/>
      <c r="E23" s="16"/>
      <c r="J23" s="81">
        <v>2.35</v>
      </c>
      <c r="M23" s="80">
        <v>5.5100000000000003E-2</v>
      </c>
      <c r="N23" s="81">
        <f>SUM(N24:N32)</f>
        <v>66539049.880000003</v>
      </c>
      <c r="P23" s="81">
        <f>SUM(P24:P32)</f>
        <v>61134.315814615016</v>
      </c>
      <c r="R23" s="80">
        <f t="shared" si="0"/>
        <v>0.27751337849012025</v>
      </c>
      <c r="S23" s="80">
        <f>P23/'סכום נכסי הקרן'!$C$42</f>
        <v>2.2536240384763077E-3</v>
      </c>
    </row>
    <row r="24" spans="2:23">
      <c r="B24" t="s">
        <v>2188</v>
      </c>
      <c r="C24" t="s">
        <v>2189</v>
      </c>
      <c r="D24" t="s">
        <v>123</v>
      </c>
      <c r="E24" t="s">
        <v>2174</v>
      </c>
      <c r="F24" t="s">
        <v>731</v>
      </c>
      <c r="G24" t="s">
        <v>346</v>
      </c>
      <c r="H24" t="s">
        <v>148</v>
      </c>
      <c r="I24" s="86">
        <v>42795</v>
      </c>
      <c r="J24" s="77">
        <v>1.42</v>
      </c>
      <c r="K24" t="s">
        <v>102</v>
      </c>
      <c r="L24" s="78">
        <v>2.5000000000000001E-2</v>
      </c>
      <c r="M24" s="78">
        <v>5.1999999999999998E-2</v>
      </c>
      <c r="N24" s="77">
        <v>11395499.199999999</v>
      </c>
      <c r="O24" s="77">
        <v>96.47</v>
      </c>
      <c r="P24" s="77">
        <v>10993.23807824</v>
      </c>
      <c r="Q24" s="78">
        <v>2.7900000000000001E-2</v>
      </c>
      <c r="R24" s="78">
        <f t="shared" si="0"/>
        <v>4.9902752635522088E-2</v>
      </c>
      <c r="S24" s="78">
        <f>P24/'סכום נכסי הקרן'!$C$42</f>
        <v>4.0524908578255537E-4</v>
      </c>
      <c r="W24" s="95"/>
    </row>
    <row r="25" spans="2:23">
      <c r="B25" t="s">
        <v>2190</v>
      </c>
      <c r="C25" t="s">
        <v>2191</v>
      </c>
      <c r="D25" t="s">
        <v>123</v>
      </c>
      <c r="E25" t="s">
        <v>2174</v>
      </c>
      <c r="F25" t="s">
        <v>731</v>
      </c>
      <c r="G25" t="s">
        <v>346</v>
      </c>
      <c r="H25" t="s">
        <v>148</v>
      </c>
      <c r="I25" s="86">
        <v>42795</v>
      </c>
      <c r="J25" s="77">
        <v>5.0999999999999996</v>
      </c>
      <c r="K25" t="s">
        <v>102</v>
      </c>
      <c r="L25" s="78">
        <v>3.7400000000000003E-2</v>
      </c>
      <c r="M25" s="78">
        <v>5.3999999999999999E-2</v>
      </c>
      <c r="N25" s="77">
        <v>4583351.43</v>
      </c>
      <c r="O25" s="77">
        <v>92.4</v>
      </c>
      <c r="P25" s="77">
        <v>4235.0167213200002</v>
      </c>
      <c r="Q25" s="78">
        <v>7.4000000000000003E-3</v>
      </c>
      <c r="R25" s="78">
        <f t="shared" si="0"/>
        <v>1.9224453281845671E-2</v>
      </c>
      <c r="S25" s="78">
        <f>P25/'סכום נכסי הקרן'!$C$42</f>
        <v>1.5611748261741749E-4</v>
      </c>
      <c r="W25" s="95"/>
    </row>
    <row r="26" spans="2:23">
      <c r="B26" t="s">
        <v>2860</v>
      </c>
      <c r="C26" t="s">
        <v>2861</v>
      </c>
      <c r="D26" t="s">
        <v>123</v>
      </c>
      <c r="E26" t="s">
        <v>344</v>
      </c>
      <c r="F26" t="s">
        <v>345</v>
      </c>
      <c r="G26" t="s">
        <v>206</v>
      </c>
      <c r="H26" t="s">
        <v>207</v>
      </c>
      <c r="I26" s="86">
        <v>45141</v>
      </c>
      <c r="J26" s="77">
        <v>2.9</v>
      </c>
      <c r="K26" t="s">
        <v>102</v>
      </c>
      <c r="L26" s="78">
        <v>7.0499999999999993E-2</v>
      </c>
      <c r="M26" s="78">
        <v>6.8099999999999994E-2</v>
      </c>
      <c r="N26" s="77">
        <v>8532532.9399999995</v>
      </c>
      <c r="O26" s="77">
        <v>100.13</v>
      </c>
      <c r="P26" s="77">
        <v>8540.2122196460004</v>
      </c>
      <c r="Q26" s="78">
        <v>1.77E-2</v>
      </c>
      <c r="R26" s="78">
        <f t="shared" si="0"/>
        <v>3.8767476408560431E-2</v>
      </c>
      <c r="S26" s="78">
        <f>P26/'סכום נכסי הקרן'!$C$42</f>
        <v>3.1482199964822711E-4</v>
      </c>
      <c r="W26" s="95"/>
    </row>
    <row r="27" spans="2:23">
      <c r="B27" t="s">
        <v>2192</v>
      </c>
      <c r="C27" t="s">
        <v>2193</v>
      </c>
      <c r="D27" t="s">
        <v>123</v>
      </c>
      <c r="E27" t="s">
        <v>2194</v>
      </c>
      <c r="F27" t="s">
        <v>360</v>
      </c>
      <c r="G27" t="s">
        <v>413</v>
      </c>
      <c r="H27" t="s">
        <v>148</v>
      </c>
      <c r="I27" s="86">
        <v>42598</v>
      </c>
      <c r="J27" s="77">
        <v>2.4500000000000002</v>
      </c>
      <c r="K27" t="s">
        <v>102</v>
      </c>
      <c r="L27" s="78">
        <v>3.1E-2</v>
      </c>
      <c r="M27" s="78">
        <v>5.5599999999999997E-2</v>
      </c>
      <c r="N27" s="77">
        <v>12904816.640000001</v>
      </c>
      <c r="O27" s="77">
        <v>95.15</v>
      </c>
      <c r="P27" s="77">
        <v>12278.93303296</v>
      </c>
      <c r="Q27" s="78">
        <v>1.83E-2</v>
      </c>
      <c r="R27" s="78">
        <f t="shared" si="0"/>
        <v>5.5739041892017734E-2</v>
      </c>
      <c r="S27" s="78">
        <f>P27/'סכום נכסי הקרן'!$C$42</f>
        <v>4.5264428465729311E-4</v>
      </c>
      <c r="W27" s="95"/>
    </row>
    <row r="28" spans="2:23">
      <c r="B28" t="s">
        <v>2195</v>
      </c>
      <c r="C28" t="s">
        <v>2196</v>
      </c>
      <c r="D28" t="s">
        <v>123</v>
      </c>
      <c r="E28" t="s">
        <v>1174</v>
      </c>
      <c r="F28" t="s">
        <v>713</v>
      </c>
      <c r="G28" t="s">
        <v>511</v>
      </c>
      <c r="H28" t="s">
        <v>207</v>
      </c>
      <c r="I28" s="86">
        <v>44007</v>
      </c>
      <c r="J28" s="77">
        <v>3.68</v>
      </c>
      <c r="K28" t="s">
        <v>102</v>
      </c>
      <c r="L28" s="78">
        <v>3.3500000000000002E-2</v>
      </c>
      <c r="M28" s="78">
        <v>6.8400000000000002E-2</v>
      </c>
      <c r="N28" s="77">
        <v>8267957.1900000004</v>
      </c>
      <c r="O28" s="77">
        <v>89.17</v>
      </c>
      <c r="P28" s="77">
        <v>7372.5374263229996</v>
      </c>
      <c r="Q28" s="78">
        <v>1.03E-2</v>
      </c>
      <c r="R28" s="78">
        <f t="shared" si="0"/>
        <v>3.3466928384837377E-2</v>
      </c>
      <c r="S28" s="78">
        <f>P28/'סכום נכסי הקרן'!$C$42</f>
        <v>2.7177743542450397E-4</v>
      </c>
      <c r="W28" s="95"/>
    </row>
    <row r="29" spans="2:23">
      <c r="B29" t="s">
        <v>2197</v>
      </c>
      <c r="C29" t="s">
        <v>2198</v>
      </c>
      <c r="D29" t="s">
        <v>123</v>
      </c>
      <c r="E29" t="s">
        <v>2199</v>
      </c>
      <c r="F29" t="s">
        <v>360</v>
      </c>
      <c r="G29" t="s">
        <v>589</v>
      </c>
      <c r="H29" t="s">
        <v>207</v>
      </c>
      <c r="I29" s="86">
        <v>43310</v>
      </c>
      <c r="J29" s="77">
        <v>1.19</v>
      </c>
      <c r="K29" t="s">
        <v>102</v>
      </c>
      <c r="L29" s="78">
        <v>3.5499999999999997E-2</v>
      </c>
      <c r="M29" s="78">
        <v>6.1499999999999999E-2</v>
      </c>
      <c r="N29" s="77">
        <v>9310979.4900000002</v>
      </c>
      <c r="O29" s="77">
        <v>97.96</v>
      </c>
      <c r="P29" s="77">
        <v>9121.0355084040002</v>
      </c>
      <c r="Q29" s="78">
        <v>3.4599999999999999E-2</v>
      </c>
      <c r="R29" s="78">
        <f t="shared" si="0"/>
        <v>4.1404068165925637E-2</v>
      </c>
      <c r="S29" s="78">
        <f>P29/'סכום נכסי הקרן'!$C$42</f>
        <v>3.3623317123344942E-4</v>
      </c>
      <c r="W29" s="95"/>
    </row>
    <row r="30" spans="2:23">
      <c r="B30" t="s">
        <v>2200</v>
      </c>
      <c r="C30" t="s">
        <v>2201</v>
      </c>
      <c r="D30" t="s">
        <v>123</v>
      </c>
      <c r="E30" t="s">
        <v>2202</v>
      </c>
      <c r="F30" t="s">
        <v>128</v>
      </c>
      <c r="G30" t="s">
        <v>596</v>
      </c>
      <c r="H30" t="s">
        <v>148</v>
      </c>
      <c r="I30" s="86">
        <v>45122</v>
      </c>
      <c r="J30" s="77">
        <v>4.16</v>
      </c>
      <c r="K30" t="s">
        <v>102</v>
      </c>
      <c r="L30" s="78">
        <v>7.3099999999999998E-2</v>
      </c>
      <c r="M30" s="78">
        <v>7.8700000000000006E-2</v>
      </c>
      <c r="N30" s="77">
        <v>4433799.76</v>
      </c>
      <c r="O30" s="77">
        <v>99.305300000000003</v>
      </c>
      <c r="P30" s="77">
        <v>4402.9981530672803</v>
      </c>
      <c r="Q30" s="78">
        <v>0</v>
      </c>
      <c r="R30" s="78">
        <f t="shared" si="0"/>
        <v>1.9986988922044181E-2</v>
      </c>
      <c r="S30" s="78">
        <f>P30/'סכום נכסי הקרן'!$C$42</f>
        <v>1.6230986389393839E-4</v>
      </c>
    </row>
    <row r="31" spans="2:23">
      <c r="B31" t="s">
        <v>2203</v>
      </c>
      <c r="C31" t="s">
        <v>2204</v>
      </c>
      <c r="D31" t="s">
        <v>123</v>
      </c>
      <c r="E31" t="s">
        <v>717</v>
      </c>
      <c r="F31" t="s">
        <v>657</v>
      </c>
      <c r="G31" t="s">
        <v>4809</v>
      </c>
      <c r="H31" t="s">
        <v>211</v>
      </c>
      <c r="I31" s="86">
        <v>45046</v>
      </c>
      <c r="J31" s="77">
        <v>0.01</v>
      </c>
      <c r="K31" t="s">
        <v>102</v>
      </c>
      <c r="L31" s="78">
        <v>0</v>
      </c>
      <c r="M31" s="78">
        <v>1E-4</v>
      </c>
      <c r="N31" s="77">
        <v>7094488.7800000003</v>
      </c>
      <c r="O31" s="77">
        <v>59</v>
      </c>
      <c r="P31" s="77">
        <v>4185.7483801999997</v>
      </c>
      <c r="Q31" s="78">
        <v>1.2200000000000001E-2</v>
      </c>
      <c r="R31" s="78">
        <f>P31/$P$11</f>
        <v>1.9000804360374525E-2</v>
      </c>
      <c r="S31" s="78">
        <f>P31/'סכום נכסי הקרן'!$C$42</f>
        <v>1.5430127977938165E-4</v>
      </c>
      <c r="W31" s="95"/>
    </row>
    <row r="32" spans="2:23">
      <c r="B32" t="s">
        <v>4812</v>
      </c>
      <c r="C32">
        <v>9556</v>
      </c>
      <c r="D32" t="s">
        <v>123</v>
      </c>
      <c r="E32" t="s">
        <v>717</v>
      </c>
      <c r="F32" t="s">
        <v>4813</v>
      </c>
      <c r="G32" t="s">
        <v>4809</v>
      </c>
      <c r="H32" t="s">
        <v>211</v>
      </c>
      <c r="I32" s="86">
        <v>45046</v>
      </c>
      <c r="J32" s="77">
        <v>0</v>
      </c>
      <c r="K32" t="s">
        <v>102</v>
      </c>
      <c r="L32" s="78">
        <v>0</v>
      </c>
      <c r="M32" s="78">
        <v>0</v>
      </c>
      <c r="N32" s="77">
        <v>15624.45</v>
      </c>
      <c r="O32" s="77">
        <v>29.41732</v>
      </c>
      <c r="P32" s="77">
        <v>4.5962944547399998</v>
      </c>
      <c r="Q32" s="78">
        <v>0</v>
      </c>
      <c r="R32" s="78">
        <f t="shared" ref="R32" si="1">P32/$P$11</f>
        <v>2.0864438992631508E-5</v>
      </c>
      <c r="S32" s="78">
        <f>P32/'סכום נכסי הקרן'!$C$42</f>
        <v>1.6943543954148769E-7</v>
      </c>
      <c r="W32" s="95"/>
    </row>
    <row r="33" spans="2:23">
      <c r="B33" s="79" t="s">
        <v>339</v>
      </c>
      <c r="C33" s="16"/>
      <c r="D33" s="16"/>
      <c r="E33" s="16"/>
      <c r="J33" s="81">
        <v>1.92</v>
      </c>
      <c r="M33" s="80">
        <v>6.1699999999999998E-2</v>
      </c>
      <c r="N33" s="81">
        <v>79578.070000000007</v>
      </c>
      <c r="P33" s="81">
        <v>323.23415975607901</v>
      </c>
      <c r="R33" s="80">
        <f t="shared" si="0"/>
        <v>1.4672905474126575E-3</v>
      </c>
      <c r="S33" s="80">
        <f>P33/'סכום נכסי הקרן'!$C$42</f>
        <v>1.1915538151959575E-5</v>
      </c>
    </row>
    <row r="34" spans="2:23">
      <c r="B34" t="s">
        <v>2205</v>
      </c>
      <c r="C34" t="s">
        <v>2206</v>
      </c>
      <c r="D34" t="s">
        <v>123</v>
      </c>
      <c r="E34" t="s">
        <v>2207</v>
      </c>
      <c r="F34" t="s">
        <v>112</v>
      </c>
      <c r="G34" t="s">
        <v>372</v>
      </c>
      <c r="H34" t="s">
        <v>148</v>
      </c>
      <c r="I34" s="86">
        <v>38118</v>
      </c>
      <c r="J34" s="77">
        <v>1.92</v>
      </c>
      <c r="K34" t="s">
        <v>106</v>
      </c>
      <c r="L34" s="78">
        <v>7.9699999999999993E-2</v>
      </c>
      <c r="M34" s="78">
        <v>6.1699999999999998E-2</v>
      </c>
      <c r="N34" s="77">
        <v>79578.070000000007</v>
      </c>
      <c r="O34" s="77">
        <v>105.53</v>
      </c>
      <c r="P34" s="77">
        <v>323.23415975607901</v>
      </c>
      <c r="Q34" s="78">
        <v>8.0000000000000004E-4</v>
      </c>
      <c r="R34" s="78">
        <f t="shared" si="0"/>
        <v>1.4672905474126575E-3</v>
      </c>
      <c r="S34" s="78">
        <f>P34/'סכום נכסי הקרן'!$C$42</f>
        <v>1.1915538151959575E-5</v>
      </c>
      <c r="W34" s="95"/>
    </row>
    <row r="35" spans="2:23">
      <c r="B35" s="79" t="s">
        <v>927</v>
      </c>
      <c r="C35" s="16"/>
      <c r="D35" s="16"/>
      <c r="E35" s="16"/>
      <c r="J35" s="81">
        <v>0</v>
      </c>
      <c r="M35" s="80">
        <v>0</v>
      </c>
      <c r="N35" s="81">
        <v>0</v>
      </c>
      <c r="P35" s="81">
        <v>0</v>
      </c>
      <c r="R35" s="80">
        <f t="shared" si="0"/>
        <v>0</v>
      </c>
      <c r="S35" s="80">
        <f>P35/'סכום נכסי הקרן'!$C$42</f>
        <v>0</v>
      </c>
    </row>
    <row r="36" spans="2:23">
      <c r="B36" t="s">
        <v>210</v>
      </c>
      <c r="C36" t="s">
        <v>210</v>
      </c>
      <c r="D36" s="16"/>
      <c r="E36" s="16"/>
      <c r="F36" t="s">
        <v>210</v>
      </c>
      <c r="G36" t="s">
        <v>210</v>
      </c>
      <c r="J36" s="77">
        <v>0</v>
      </c>
      <c r="K36" t="s">
        <v>210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f t="shared" si="0"/>
        <v>0</v>
      </c>
      <c r="S36" s="78">
        <f>P36/'סכום נכסי הקרן'!$C$42</f>
        <v>0</v>
      </c>
    </row>
    <row r="37" spans="2:23">
      <c r="B37" s="79" t="s">
        <v>235</v>
      </c>
      <c r="C37" s="16"/>
      <c r="D37" s="16"/>
      <c r="E37" s="16"/>
      <c r="J37" s="81">
        <v>11.62</v>
      </c>
      <c r="M37" s="80">
        <v>5.7099999999999998E-2</v>
      </c>
      <c r="N37" s="81">
        <v>5458641.9000000004</v>
      </c>
      <c r="P37" s="81">
        <v>11701.77327398564</v>
      </c>
      <c r="R37" s="80">
        <f t="shared" si="0"/>
        <v>5.3119080377649612E-2</v>
      </c>
      <c r="S37" s="80">
        <f>P37/'סכום נכסי הקרן'!$C$42</f>
        <v>4.3136816355355683E-4</v>
      </c>
    </row>
    <row r="38" spans="2:23">
      <c r="B38" s="79" t="s">
        <v>340</v>
      </c>
      <c r="C38" s="16"/>
      <c r="D38" s="16"/>
      <c r="E38" s="16"/>
      <c r="J38" s="81">
        <v>0</v>
      </c>
      <c r="M38" s="80">
        <v>0</v>
      </c>
      <c r="N38" s="81">
        <v>0</v>
      </c>
      <c r="P38" s="81">
        <v>0</v>
      </c>
      <c r="R38" s="80">
        <f t="shared" si="0"/>
        <v>0</v>
      </c>
      <c r="S38" s="80">
        <f>P38/'סכום נכסי הקרן'!$C$42</f>
        <v>0</v>
      </c>
    </row>
    <row r="39" spans="2:23">
      <c r="B39" t="s">
        <v>210</v>
      </c>
      <c r="C39" t="s">
        <v>210</v>
      </c>
      <c r="D39" s="16"/>
      <c r="E39" s="16"/>
      <c r="F39" t="s">
        <v>210</v>
      </c>
      <c r="G39" t="s">
        <v>210</v>
      </c>
      <c r="J39" s="77">
        <v>0</v>
      </c>
      <c r="K39" t="s">
        <v>210</v>
      </c>
      <c r="L39" s="78">
        <v>0</v>
      </c>
      <c r="M39" s="78">
        <v>0</v>
      </c>
      <c r="N39" s="77">
        <v>0</v>
      </c>
      <c r="O39" s="77">
        <v>0</v>
      </c>
      <c r="P39" s="77">
        <v>0</v>
      </c>
      <c r="Q39" s="78">
        <v>0</v>
      </c>
      <c r="R39" s="78">
        <f t="shared" si="0"/>
        <v>0</v>
      </c>
      <c r="S39" s="78">
        <f>P39/'סכום נכסי הקרן'!$C$42</f>
        <v>0</v>
      </c>
    </row>
    <row r="40" spans="2:23">
      <c r="B40" s="79" t="s">
        <v>341</v>
      </c>
      <c r="C40" s="16"/>
      <c r="D40" s="16"/>
      <c r="E40" s="16"/>
      <c r="J40" s="81">
        <v>11.62</v>
      </c>
      <c r="M40" s="80">
        <v>5.7099999999999998E-2</v>
      </c>
      <c r="N40" s="81">
        <v>5458641.9000000004</v>
      </c>
      <c r="P40" s="81">
        <v>11701.77327398564</v>
      </c>
      <c r="R40" s="80">
        <f t="shared" si="0"/>
        <v>5.3119080377649612E-2</v>
      </c>
      <c r="S40" s="80">
        <f>P40/'סכום נכסי הקרן'!$C$42</f>
        <v>4.3136816355355683E-4</v>
      </c>
    </row>
    <row r="41" spans="2:23">
      <c r="B41" t="s">
        <v>2208</v>
      </c>
      <c r="C41" t="s">
        <v>2209</v>
      </c>
      <c r="D41" t="s">
        <v>123</v>
      </c>
      <c r="E41"/>
      <c r="F41" t="s">
        <v>1714</v>
      </c>
      <c r="G41" t="s">
        <v>1059</v>
      </c>
      <c r="H41" t="s">
        <v>325</v>
      </c>
      <c r="I41" s="86">
        <v>42467</v>
      </c>
      <c r="J41" s="77">
        <v>13.66</v>
      </c>
      <c r="K41" t="s">
        <v>116</v>
      </c>
      <c r="L41" s="78">
        <v>4.5600000000000002E-2</v>
      </c>
      <c r="M41" s="78">
        <v>4.9099999999999998E-2</v>
      </c>
      <c r="N41" s="77">
        <v>2937375.59</v>
      </c>
      <c r="O41" s="77">
        <v>71.84</v>
      </c>
      <c r="P41" s="77">
        <v>6025.70643642081</v>
      </c>
      <c r="Q41" s="78">
        <v>1.7600000000000001E-2</v>
      </c>
      <c r="R41" s="78">
        <f t="shared" si="0"/>
        <v>2.7353117944946981E-2</v>
      </c>
      <c r="S41" s="78">
        <f>P41/'סכום נכסי הקרן'!$C$42</f>
        <v>2.2212854912940621E-4</v>
      </c>
    </row>
    <row r="42" spans="2:23">
      <c r="B42" t="s">
        <v>2210</v>
      </c>
      <c r="C42" t="s">
        <v>2211</v>
      </c>
      <c r="D42" t="s">
        <v>123</v>
      </c>
      <c r="E42"/>
      <c r="F42" t="s">
        <v>1714</v>
      </c>
      <c r="G42" t="s">
        <v>1125</v>
      </c>
      <c r="H42" t="s">
        <v>1062</v>
      </c>
      <c r="I42" s="86">
        <v>42639</v>
      </c>
      <c r="J42" s="77">
        <v>9.4600000000000009</v>
      </c>
      <c r="K42" t="s">
        <v>116</v>
      </c>
      <c r="L42" s="78">
        <v>3.95E-2</v>
      </c>
      <c r="M42" s="78">
        <v>6.5600000000000006E-2</v>
      </c>
      <c r="N42" s="77">
        <v>2521266.31</v>
      </c>
      <c r="O42" s="77">
        <v>78.84</v>
      </c>
      <c r="P42" s="77">
        <v>5676.0668375648302</v>
      </c>
      <c r="Q42" s="78">
        <v>6.4000000000000003E-3</v>
      </c>
      <c r="R42" s="78">
        <f t="shared" si="0"/>
        <v>2.5765962432702627E-2</v>
      </c>
      <c r="S42" s="78">
        <f>P42/'סכום נכסי הקרן'!$C$42</f>
        <v>2.0923961442415059E-4</v>
      </c>
    </row>
    <row r="43" spans="2:23">
      <c r="B43" t="s">
        <v>237</v>
      </c>
      <c r="C43" s="16"/>
      <c r="D43" s="16"/>
      <c r="E43" s="16"/>
    </row>
    <row r="44" spans="2:23">
      <c r="B44" t="s">
        <v>334</v>
      </c>
      <c r="C44" s="16"/>
      <c r="D44" s="16"/>
      <c r="E44" s="16"/>
    </row>
    <row r="45" spans="2:23">
      <c r="B45" t="s">
        <v>335</v>
      </c>
      <c r="C45" s="16"/>
      <c r="D45" s="16"/>
      <c r="E45" s="16"/>
    </row>
    <row r="46" spans="2:23">
      <c r="B46" t="s">
        <v>336</v>
      </c>
      <c r="C46" s="16"/>
      <c r="D46" s="16"/>
      <c r="E46" s="16"/>
    </row>
    <row r="47" spans="2:23">
      <c r="C47" s="16"/>
      <c r="D47" s="16"/>
      <c r="E47" s="16"/>
    </row>
    <row r="48" spans="2:2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2:5">
      <c r="C513" s="16"/>
      <c r="D513" s="16"/>
      <c r="E513" s="16"/>
    </row>
    <row r="517" spans="2:5">
      <c r="B517" s="16"/>
    </row>
    <row r="518" spans="2:5">
      <c r="B518" s="16"/>
    </row>
    <row r="519" spans="2:5">
      <c r="B519" s="19"/>
    </row>
  </sheetData>
  <mergeCells count="2">
    <mergeCell ref="B6:S6"/>
    <mergeCell ref="B7:S7"/>
  </mergeCells>
  <dataValidations count="1">
    <dataValidation allowBlank="1" showInputMessage="1" showErrorMessage="1" sqref="A26:D26 G26:Q26 A1:Q25 R1:XFD30 A31:XFD1048576 A27:Q30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12" workbookViewId="0">
      <selection activeCell="E31" sqref="E3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45197</v>
      </c>
    </row>
    <row r="2" spans="2:98" s="1" customFormat="1">
      <c r="B2" s="2" t="s">
        <v>1</v>
      </c>
      <c r="C2" s="12" t="s">
        <v>2932</v>
      </c>
    </row>
    <row r="3" spans="2:98" s="1" customFormat="1">
      <c r="B3" s="2" t="s">
        <v>2</v>
      </c>
      <c r="C3" s="26" t="s">
        <v>2933</v>
      </c>
    </row>
    <row r="4" spans="2:98" s="1" customFormat="1">
      <c r="B4" s="2" t="s">
        <v>3</v>
      </c>
    </row>
    <row r="6" spans="2:98" ht="26.25" customHeight="1">
      <c r="B6" s="120" t="s">
        <v>135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</row>
    <row r="7" spans="2:98" ht="26.25" customHeight="1">
      <c r="B7" s="120" t="s">
        <v>91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2"/>
    </row>
    <row r="8" spans="2:98" s="19" customFormat="1" ht="63">
      <c r="B8" s="4" t="s">
        <v>96</v>
      </c>
      <c r="C8" s="28" t="s">
        <v>49</v>
      </c>
      <c r="D8" s="28" t="s">
        <v>136</v>
      </c>
      <c r="E8" s="28" t="s">
        <v>50</v>
      </c>
      <c r="F8" s="28" t="s">
        <v>84</v>
      </c>
      <c r="G8" s="28" t="s">
        <v>53</v>
      </c>
      <c r="H8" s="28" t="s">
        <v>185</v>
      </c>
      <c r="I8" s="28" t="s">
        <v>186</v>
      </c>
      <c r="J8" s="28" t="s">
        <v>5</v>
      </c>
      <c r="K8" s="28" t="s">
        <v>73</v>
      </c>
      <c r="L8" s="28" t="s">
        <v>57</v>
      </c>
      <c r="M8" s="36" t="s">
        <v>181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182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157872883.34599999</v>
      </c>
      <c r="I11" s="7"/>
      <c r="J11" s="75">
        <v>586732.83832886012</v>
      </c>
      <c r="K11" s="7"/>
      <c r="L11" s="76">
        <v>1</v>
      </c>
      <c r="M11" s="76">
        <v>2.1600000000000001E-2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50275279.490000002</v>
      </c>
      <c r="J12" s="81">
        <v>118298.77479351393</v>
      </c>
      <c r="L12" s="80">
        <v>0.2016</v>
      </c>
      <c r="M12" s="80">
        <v>4.4000000000000003E-3</v>
      </c>
    </row>
    <row r="13" spans="2:98">
      <c r="B13" t="s">
        <v>2212</v>
      </c>
      <c r="C13" t="s">
        <v>2213</v>
      </c>
      <c r="D13" t="s">
        <v>123</v>
      </c>
      <c r="E13" t="s">
        <v>2214</v>
      </c>
      <c r="F13" t="s">
        <v>1006</v>
      </c>
      <c r="G13" t="s">
        <v>106</v>
      </c>
      <c r="H13" s="77">
        <v>17806.009999999998</v>
      </c>
      <c r="I13" s="77">
        <v>100</v>
      </c>
      <c r="J13" s="77">
        <v>68.535332490000002</v>
      </c>
      <c r="K13" s="78">
        <v>0</v>
      </c>
      <c r="L13" s="78">
        <v>1E-4</v>
      </c>
      <c r="M13" s="78">
        <v>0</v>
      </c>
    </row>
    <row r="14" spans="2:98">
      <c r="B14" t="s">
        <v>2215</v>
      </c>
      <c r="C14" t="s">
        <v>2216</v>
      </c>
      <c r="D14" t="s">
        <v>123</v>
      </c>
      <c r="E14" t="s">
        <v>2217</v>
      </c>
      <c r="F14" t="s">
        <v>1006</v>
      </c>
      <c r="G14" t="s">
        <v>106</v>
      </c>
      <c r="H14" s="77">
        <v>130496.98</v>
      </c>
      <c r="I14" s="77">
        <v>100</v>
      </c>
      <c r="J14" s="77">
        <v>502.28287602</v>
      </c>
      <c r="K14" s="78">
        <v>2.9999999999999997E-4</v>
      </c>
      <c r="L14" s="78">
        <v>8.9999999999999998E-4</v>
      </c>
      <c r="M14" s="78">
        <v>0</v>
      </c>
    </row>
    <row r="15" spans="2:98">
      <c r="B15" t="s">
        <v>2218</v>
      </c>
      <c r="C15" t="s">
        <v>2219</v>
      </c>
      <c r="D15" t="s">
        <v>123</v>
      </c>
      <c r="E15" t="s">
        <v>2220</v>
      </c>
      <c r="F15" t="s">
        <v>948</v>
      </c>
      <c r="G15" t="s">
        <v>106</v>
      </c>
      <c r="H15" s="77">
        <v>0</v>
      </c>
      <c r="I15" s="77">
        <v>425.30070000000001</v>
      </c>
      <c r="J15" s="77">
        <v>0</v>
      </c>
      <c r="K15" s="78">
        <v>0</v>
      </c>
      <c r="L15" s="78">
        <v>0</v>
      </c>
      <c r="M15" s="78">
        <v>0</v>
      </c>
    </row>
    <row r="16" spans="2:98">
      <c r="B16" t="s">
        <v>2221</v>
      </c>
      <c r="C16" t="s">
        <v>2222</v>
      </c>
      <c r="D16" t="s">
        <v>123</v>
      </c>
      <c r="E16" t="s">
        <v>2223</v>
      </c>
      <c r="F16" t="s">
        <v>1084</v>
      </c>
      <c r="G16" t="s">
        <v>106</v>
      </c>
      <c r="H16" s="77">
        <v>555838</v>
      </c>
      <c r="I16" s="77">
        <v>100</v>
      </c>
      <c r="J16" s="77">
        <v>2139.420462</v>
      </c>
      <c r="K16" s="78">
        <v>1E-4</v>
      </c>
      <c r="L16" s="78">
        <v>3.5999999999999999E-3</v>
      </c>
      <c r="M16" s="78">
        <v>1E-4</v>
      </c>
    </row>
    <row r="17" spans="2:13">
      <c r="B17" t="s">
        <v>2224</v>
      </c>
      <c r="C17" t="s">
        <v>2225</v>
      </c>
      <c r="D17" t="s">
        <v>123</v>
      </c>
      <c r="E17" t="s">
        <v>2226</v>
      </c>
      <c r="F17" t="s">
        <v>1667</v>
      </c>
      <c r="G17" t="s">
        <v>102</v>
      </c>
      <c r="H17" s="77">
        <v>9952320</v>
      </c>
      <c r="I17" s="77">
        <v>96.445400000000006</v>
      </c>
      <c r="J17" s="77">
        <v>9598.5548332800008</v>
      </c>
      <c r="K17" s="78">
        <v>1.9E-2</v>
      </c>
      <c r="L17" s="78">
        <v>1.6400000000000001E-2</v>
      </c>
      <c r="M17" s="78">
        <v>4.0000000000000002E-4</v>
      </c>
    </row>
    <row r="18" spans="2:13">
      <c r="B18" t="s">
        <v>2227</v>
      </c>
      <c r="C18" t="s">
        <v>2228</v>
      </c>
      <c r="D18" t="s">
        <v>123</v>
      </c>
      <c r="E18" t="s">
        <v>2226</v>
      </c>
      <c r="F18" t="s">
        <v>1667</v>
      </c>
      <c r="G18" t="s">
        <v>102</v>
      </c>
      <c r="H18" s="77">
        <v>390663.07</v>
      </c>
      <c r="I18" s="77">
        <v>2251.7958539999986</v>
      </c>
      <c r="J18" s="77">
        <v>8796.9348133691292</v>
      </c>
      <c r="K18" s="78">
        <v>1.2999999999999999E-2</v>
      </c>
      <c r="L18" s="78">
        <v>1.4999999999999999E-2</v>
      </c>
      <c r="M18" s="78">
        <v>2.9999999999999997E-4</v>
      </c>
    </row>
    <row r="19" spans="2:13">
      <c r="B19" t="s">
        <v>2229</v>
      </c>
      <c r="C19" t="s">
        <v>2230</v>
      </c>
      <c r="D19" t="s">
        <v>123</v>
      </c>
      <c r="E19" t="s">
        <v>2231</v>
      </c>
      <c r="F19" t="s">
        <v>1704</v>
      </c>
      <c r="G19" t="s">
        <v>106</v>
      </c>
      <c r="H19" s="77">
        <v>207744.07</v>
      </c>
      <c r="I19" s="77">
        <v>334.45</v>
      </c>
      <c r="J19" s="77">
        <v>2674.2853621006402</v>
      </c>
      <c r="K19" s="78">
        <v>1E-4</v>
      </c>
      <c r="L19" s="78">
        <v>4.5999999999999999E-3</v>
      </c>
      <c r="M19" s="78">
        <v>1E-4</v>
      </c>
    </row>
    <row r="20" spans="2:13">
      <c r="B20" t="s">
        <v>2232</v>
      </c>
      <c r="C20" t="s">
        <v>2233</v>
      </c>
      <c r="D20" t="s">
        <v>123</v>
      </c>
      <c r="E20" t="s">
        <v>2234</v>
      </c>
      <c r="F20" t="s">
        <v>101</v>
      </c>
      <c r="G20" t="s">
        <v>102</v>
      </c>
      <c r="H20" s="77">
        <v>216534</v>
      </c>
      <c r="I20" s="77">
        <v>9.9999999999999995E-7</v>
      </c>
      <c r="J20" s="77">
        <v>2.1653400000000001E-6</v>
      </c>
      <c r="K20" s="78">
        <v>5.7999999999999996E-3</v>
      </c>
      <c r="L20" s="78">
        <v>0</v>
      </c>
      <c r="M20" s="78">
        <v>0</v>
      </c>
    </row>
    <row r="21" spans="2:13">
      <c r="B21" t="s">
        <v>2235</v>
      </c>
      <c r="C21" t="s">
        <v>2236</v>
      </c>
      <c r="D21" t="s">
        <v>123</v>
      </c>
      <c r="E21" t="s">
        <v>2237</v>
      </c>
      <c r="F21" t="s">
        <v>713</v>
      </c>
      <c r="G21" t="s">
        <v>102</v>
      </c>
      <c r="H21" s="77">
        <v>16691529.460000001</v>
      </c>
      <c r="I21" s="77">
        <v>100</v>
      </c>
      <c r="J21" s="77">
        <v>16691.529460000002</v>
      </c>
      <c r="K21" s="78">
        <v>3.6499999999999998E-2</v>
      </c>
      <c r="L21" s="78">
        <v>2.8400000000000002E-2</v>
      </c>
      <c r="M21" s="78">
        <v>5.9999999999999995E-4</v>
      </c>
    </row>
    <row r="22" spans="2:13">
      <c r="B22" t="s">
        <v>2238</v>
      </c>
      <c r="C22" t="s">
        <v>2239</v>
      </c>
      <c r="D22" t="s">
        <v>123</v>
      </c>
      <c r="E22" t="s">
        <v>2240</v>
      </c>
      <c r="F22" t="s">
        <v>713</v>
      </c>
      <c r="G22" t="s">
        <v>110</v>
      </c>
      <c r="H22" s="77">
        <v>503134.45</v>
      </c>
      <c r="I22" s="77">
        <v>144.71680000000018</v>
      </c>
      <c r="J22" s="77">
        <v>2954.3472073053199</v>
      </c>
      <c r="K22" s="78">
        <v>3.3300000000000003E-2</v>
      </c>
      <c r="L22" s="78">
        <v>5.0000000000000001E-3</v>
      </c>
      <c r="M22" s="78">
        <v>1E-4</v>
      </c>
    </row>
    <row r="23" spans="2:13">
      <c r="B23" t="s">
        <v>2241</v>
      </c>
      <c r="C23" t="s">
        <v>2242</v>
      </c>
      <c r="D23" t="s">
        <v>123</v>
      </c>
      <c r="E23" t="s">
        <v>2243</v>
      </c>
      <c r="F23" t="s">
        <v>713</v>
      </c>
      <c r="G23" t="s">
        <v>102</v>
      </c>
      <c r="H23" s="77">
        <v>3858607.14</v>
      </c>
      <c r="I23" s="77">
        <v>100</v>
      </c>
      <c r="J23" s="77">
        <v>3858.6071400000001</v>
      </c>
      <c r="K23" s="78">
        <v>1.0200000000000001E-2</v>
      </c>
      <c r="L23" s="78">
        <v>6.6E-3</v>
      </c>
      <c r="M23" s="78">
        <v>1E-4</v>
      </c>
    </row>
    <row r="24" spans="2:13">
      <c r="B24" t="s">
        <v>2244</v>
      </c>
      <c r="C24" t="s">
        <v>2245</v>
      </c>
      <c r="D24" t="s">
        <v>123</v>
      </c>
      <c r="E24" t="s">
        <v>2243</v>
      </c>
      <c r="F24" t="s">
        <v>713</v>
      </c>
      <c r="G24" t="s">
        <v>102</v>
      </c>
      <c r="H24" s="77">
        <v>2360628.2200000002</v>
      </c>
      <c r="I24" s="77">
        <v>100</v>
      </c>
      <c r="J24" s="77">
        <v>2360.6282200000001</v>
      </c>
      <c r="K24" s="78">
        <v>0</v>
      </c>
      <c r="L24" s="78">
        <v>4.0000000000000001E-3</v>
      </c>
      <c r="M24" s="78">
        <v>1E-4</v>
      </c>
    </row>
    <row r="25" spans="2:13">
      <c r="B25" t="s">
        <v>2246</v>
      </c>
      <c r="C25" t="s">
        <v>2247</v>
      </c>
      <c r="D25" t="s">
        <v>123</v>
      </c>
      <c r="E25" t="s">
        <v>2248</v>
      </c>
      <c r="F25" t="s">
        <v>1460</v>
      </c>
      <c r="G25" t="s">
        <v>106</v>
      </c>
      <c r="H25" s="77">
        <v>158800</v>
      </c>
      <c r="I25" s="77">
        <v>100</v>
      </c>
      <c r="J25" s="77">
        <v>611.22119999999995</v>
      </c>
      <c r="K25" s="78">
        <v>1E-4</v>
      </c>
      <c r="L25" s="78">
        <v>1E-3</v>
      </c>
      <c r="M25" s="78">
        <v>0</v>
      </c>
    </row>
    <row r="26" spans="2:13">
      <c r="B26" t="s">
        <v>2249</v>
      </c>
      <c r="C26" t="s">
        <v>2250</v>
      </c>
      <c r="D26" t="s">
        <v>123</v>
      </c>
      <c r="E26" t="s">
        <v>2251</v>
      </c>
      <c r="F26" t="s">
        <v>1460</v>
      </c>
      <c r="G26" t="s">
        <v>106</v>
      </c>
      <c r="H26" s="77">
        <v>158800</v>
      </c>
      <c r="I26" s="77">
        <v>100</v>
      </c>
      <c r="J26" s="77">
        <v>611.22119999999995</v>
      </c>
      <c r="K26" s="78">
        <v>1E-4</v>
      </c>
      <c r="L26" s="78">
        <v>1E-3</v>
      </c>
      <c r="M26" s="78">
        <v>0</v>
      </c>
    </row>
    <row r="27" spans="2:13">
      <c r="B27" t="s">
        <v>2252</v>
      </c>
      <c r="C27" t="s">
        <v>2253</v>
      </c>
      <c r="D27" t="s">
        <v>123</v>
      </c>
      <c r="E27" t="s">
        <v>2254</v>
      </c>
      <c r="F27" t="s">
        <v>1460</v>
      </c>
      <c r="G27" t="s">
        <v>106</v>
      </c>
      <c r="H27" s="77">
        <v>158800</v>
      </c>
      <c r="I27" s="77">
        <v>100</v>
      </c>
      <c r="J27" s="77">
        <v>611.22119999999995</v>
      </c>
      <c r="K27" s="78">
        <v>1E-4</v>
      </c>
      <c r="L27" s="78">
        <v>1E-3</v>
      </c>
      <c r="M27" s="78">
        <v>0</v>
      </c>
    </row>
    <row r="28" spans="2:13">
      <c r="B28" t="s">
        <v>2255</v>
      </c>
      <c r="C28" t="s">
        <v>2256</v>
      </c>
      <c r="D28" t="s">
        <v>123</v>
      </c>
      <c r="E28" t="s">
        <v>2257</v>
      </c>
      <c r="F28" t="s">
        <v>1460</v>
      </c>
      <c r="G28" t="s">
        <v>102</v>
      </c>
      <c r="H28" s="77">
        <v>15872.97</v>
      </c>
      <c r="I28" s="77">
        <v>3904.375</v>
      </c>
      <c r="J28" s="77">
        <v>619.74027243750004</v>
      </c>
      <c r="K28" s="78">
        <v>1.5900000000000001E-2</v>
      </c>
      <c r="L28" s="78">
        <v>1.1000000000000001E-3</v>
      </c>
      <c r="M28" s="78">
        <v>0</v>
      </c>
    </row>
    <row r="29" spans="2:13">
      <c r="B29" t="s">
        <v>2258</v>
      </c>
      <c r="C29" t="s">
        <v>2259</v>
      </c>
      <c r="D29" t="s">
        <v>123</v>
      </c>
      <c r="E29" t="s">
        <v>2260</v>
      </c>
      <c r="F29" t="s">
        <v>1460</v>
      </c>
      <c r="G29" t="s">
        <v>106</v>
      </c>
      <c r="H29" s="77">
        <v>158800</v>
      </c>
      <c r="I29" s="77">
        <v>100</v>
      </c>
      <c r="J29" s="77">
        <v>611.22119999999995</v>
      </c>
      <c r="K29" s="78">
        <v>1E-4</v>
      </c>
      <c r="L29" s="78">
        <v>1E-3</v>
      </c>
      <c r="M29" s="78">
        <v>0</v>
      </c>
    </row>
    <row r="30" spans="2:13">
      <c r="B30" t="s">
        <v>2261</v>
      </c>
      <c r="C30" t="s">
        <v>2262</v>
      </c>
      <c r="D30" t="s">
        <v>123</v>
      </c>
      <c r="E30">
        <v>520034505</v>
      </c>
      <c r="F30" t="s">
        <v>595</v>
      </c>
      <c r="G30" t="s">
        <v>102</v>
      </c>
      <c r="H30" s="77">
        <v>11386621.17</v>
      </c>
      <c r="I30" s="77">
        <v>101.42276899999993</v>
      </c>
      <c r="J30" s="77">
        <v>11548.6264861542</v>
      </c>
      <c r="K30" s="78">
        <v>1.7500000000000002E-2</v>
      </c>
      <c r="L30" s="78">
        <v>1.9699999999999999E-2</v>
      </c>
      <c r="M30" s="78">
        <v>4.0000000000000002E-4</v>
      </c>
    </row>
    <row r="31" spans="2:13">
      <c r="B31" t="s">
        <v>2263</v>
      </c>
      <c r="C31" t="s">
        <v>2264</v>
      </c>
      <c r="D31" t="s">
        <v>123</v>
      </c>
      <c r="E31" t="s">
        <v>2265</v>
      </c>
      <c r="F31" t="s">
        <v>1475</v>
      </c>
      <c r="G31" t="s">
        <v>106</v>
      </c>
      <c r="H31" s="77">
        <v>41728.53</v>
      </c>
      <c r="I31" s="77">
        <v>824.19639999999947</v>
      </c>
      <c r="J31" s="77">
        <v>1323.7674867847099</v>
      </c>
      <c r="K31" s="78">
        <v>5.0000000000000001E-3</v>
      </c>
      <c r="L31" s="78">
        <v>2.3E-3</v>
      </c>
      <c r="M31" s="78">
        <v>0</v>
      </c>
    </row>
    <row r="32" spans="2:13">
      <c r="B32" t="s">
        <v>2266</v>
      </c>
      <c r="C32" t="s">
        <v>2267</v>
      </c>
      <c r="D32" t="s">
        <v>123</v>
      </c>
      <c r="E32" t="s">
        <v>2268</v>
      </c>
      <c r="F32" t="s">
        <v>1475</v>
      </c>
      <c r="G32" t="s">
        <v>106</v>
      </c>
      <c r="H32" s="77">
        <v>154884.24</v>
      </c>
      <c r="I32" s="77">
        <v>322.17919999999987</v>
      </c>
      <c r="J32" s="77">
        <v>1920.6694958232499</v>
      </c>
      <c r="K32" s="78">
        <v>1.35E-2</v>
      </c>
      <c r="L32" s="78">
        <v>3.3E-3</v>
      </c>
      <c r="M32" s="78">
        <v>1E-4</v>
      </c>
    </row>
    <row r="33" spans="2:13">
      <c r="B33" t="s">
        <v>2269</v>
      </c>
      <c r="C33" t="s">
        <v>2270</v>
      </c>
      <c r="D33" t="s">
        <v>123</v>
      </c>
      <c r="E33" t="s">
        <v>2271</v>
      </c>
      <c r="F33" t="s">
        <v>1475</v>
      </c>
      <c r="G33" t="s">
        <v>106</v>
      </c>
      <c r="H33" s="77">
        <v>59875.68</v>
      </c>
      <c r="I33" s="77">
        <v>580.20000000000005</v>
      </c>
      <c r="J33" s="77">
        <v>1337.13757844064</v>
      </c>
      <c r="K33" s="78">
        <v>6.0000000000000001E-3</v>
      </c>
      <c r="L33" s="78">
        <v>2.3E-3</v>
      </c>
      <c r="M33" s="78">
        <v>0</v>
      </c>
    </row>
    <row r="34" spans="2:13">
      <c r="B34" t="s">
        <v>2272</v>
      </c>
      <c r="C34" t="s">
        <v>2273</v>
      </c>
      <c r="D34" t="s">
        <v>123</v>
      </c>
      <c r="E34" t="s">
        <v>2274</v>
      </c>
      <c r="F34" t="s">
        <v>1475</v>
      </c>
      <c r="G34" t="s">
        <v>106</v>
      </c>
      <c r="H34" s="77">
        <v>154730.66</v>
      </c>
      <c r="I34" s="77">
        <v>369.08189999999979</v>
      </c>
      <c r="J34" s="77">
        <v>2198.0979274107699</v>
      </c>
      <c r="K34" s="78">
        <v>3.0000000000000001E-3</v>
      </c>
      <c r="L34" s="78">
        <v>3.7000000000000002E-3</v>
      </c>
      <c r="M34" s="78">
        <v>1E-4</v>
      </c>
    </row>
    <row r="35" spans="2:13">
      <c r="B35" t="s">
        <v>2275</v>
      </c>
      <c r="C35" t="s">
        <v>2276</v>
      </c>
      <c r="D35" t="s">
        <v>123</v>
      </c>
      <c r="E35" t="s">
        <v>2277</v>
      </c>
      <c r="F35" t="s">
        <v>1475</v>
      </c>
      <c r="G35" t="s">
        <v>106</v>
      </c>
      <c r="H35" s="77">
        <v>930.19</v>
      </c>
      <c r="I35" s="77">
        <v>15266.78510000001</v>
      </c>
      <c r="J35" s="77">
        <v>546.59690693018501</v>
      </c>
      <c r="K35" s="78">
        <v>1.1599999999999999E-2</v>
      </c>
      <c r="L35" s="78">
        <v>8.9999999999999998E-4</v>
      </c>
      <c r="M35" s="78">
        <v>0</v>
      </c>
    </row>
    <row r="36" spans="2:13">
      <c r="B36" t="s">
        <v>2278</v>
      </c>
      <c r="C36" t="s">
        <v>2279</v>
      </c>
      <c r="D36" t="s">
        <v>123</v>
      </c>
      <c r="E36" t="s">
        <v>2280</v>
      </c>
      <c r="F36" t="s">
        <v>1479</v>
      </c>
      <c r="G36" t="s">
        <v>106</v>
      </c>
      <c r="H36" s="77">
        <v>389011</v>
      </c>
      <c r="I36" s="77">
        <v>6.9478</v>
      </c>
      <c r="J36" s="77">
        <v>104.02964138704201</v>
      </c>
      <c r="K36" s="78">
        <v>4.4999999999999997E-3</v>
      </c>
      <c r="L36" s="78">
        <v>2.0000000000000001E-4</v>
      </c>
      <c r="M36" s="78">
        <v>0</v>
      </c>
    </row>
    <row r="37" spans="2:13">
      <c r="B37" t="s">
        <v>2281</v>
      </c>
      <c r="C37" t="s">
        <v>2282</v>
      </c>
      <c r="D37" t="s">
        <v>123</v>
      </c>
      <c r="E37" t="s">
        <v>2187</v>
      </c>
      <c r="F37" t="s">
        <v>112</v>
      </c>
      <c r="G37" t="s">
        <v>102</v>
      </c>
      <c r="H37" s="77">
        <v>769197</v>
      </c>
      <c r="I37" s="77">
        <v>1E-4</v>
      </c>
      <c r="J37" s="77">
        <v>7.69197E-4</v>
      </c>
      <c r="K37" s="78">
        <v>2.8199999999999999E-2</v>
      </c>
      <c r="L37" s="78">
        <v>0</v>
      </c>
      <c r="M37" s="78">
        <v>0</v>
      </c>
    </row>
    <row r="38" spans="2:13">
      <c r="B38" t="s">
        <v>2283</v>
      </c>
      <c r="C38" t="s">
        <v>2284</v>
      </c>
      <c r="D38" t="s">
        <v>123</v>
      </c>
      <c r="E38" t="s">
        <v>2285</v>
      </c>
      <c r="F38" t="s">
        <v>519</v>
      </c>
      <c r="G38" t="s">
        <v>106</v>
      </c>
      <c r="H38" s="77">
        <v>118792</v>
      </c>
      <c r="I38" s="77">
        <v>1115.5499000000016</v>
      </c>
      <c r="J38" s="77">
        <v>5100.6333592135998</v>
      </c>
      <c r="K38" s="78">
        <v>5.0000000000000001E-3</v>
      </c>
      <c r="L38" s="78">
        <v>8.6999999999999994E-3</v>
      </c>
      <c r="M38" s="78">
        <v>2.0000000000000001E-4</v>
      </c>
    </row>
    <row r="39" spans="2:13">
      <c r="B39" t="s">
        <v>2286</v>
      </c>
      <c r="C39" t="s">
        <v>2287</v>
      </c>
      <c r="D39" t="s">
        <v>123</v>
      </c>
      <c r="E39" t="s">
        <v>2288</v>
      </c>
      <c r="F39" t="s">
        <v>360</v>
      </c>
      <c r="G39" t="s">
        <v>106</v>
      </c>
      <c r="H39" s="77">
        <v>1663134.65</v>
      </c>
      <c r="I39" s="77">
        <v>648.44300000000021</v>
      </c>
      <c r="J39" s="77">
        <v>41509.464361004597</v>
      </c>
      <c r="K39" s="78">
        <v>2.8000000000000001E-2</v>
      </c>
      <c r="L39" s="78">
        <v>7.0699999999999999E-2</v>
      </c>
      <c r="M39" s="78">
        <v>1.5E-3</v>
      </c>
    </row>
    <row r="40" spans="2:13">
      <c r="B40" s="79" t="s">
        <v>235</v>
      </c>
      <c r="C40" s="16"/>
      <c r="D40" s="16"/>
      <c r="E40" s="16"/>
      <c r="H40" s="81">
        <v>107597603.85600001</v>
      </c>
      <c r="J40" s="81">
        <v>468434.06353534618</v>
      </c>
      <c r="L40" s="80">
        <v>0.7984</v>
      </c>
      <c r="M40" s="80">
        <v>1.7299999999999999E-2</v>
      </c>
    </row>
    <row r="41" spans="2:13">
      <c r="B41" s="79" t="s">
        <v>340</v>
      </c>
      <c r="C41" s="16"/>
      <c r="D41" s="16"/>
      <c r="E41" s="16"/>
      <c r="H41" s="81">
        <v>0</v>
      </c>
      <c r="J41" s="81">
        <v>0</v>
      </c>
      <c r="L41" s="80">
        <v>0</v>
      </c>
      <c r="M41" s="80">
        <v>0</v>
      </c>
    </row>
    <row r="42" spans="2:13">
      <c r="B42" t="s">
        <v>210</v>
      </c>
      <c r="C42" t="s">
        <v>210</v>
      </c>
      <c r="D42" s="16"/>
      <c r="E42" s="16"/>
      <c r="F42" t="s">
        <v>210</v>
      </c>
      <c r="G42" t="s">
        <v>210</v>
      </c>
      <c r="H42" s="77">
        <v>0</v>
      </c>
      <c r="I42" s="77">
        <v>0</v>
      </c>
      <c r="J42" s="77">
        <v>0</v>
      </c>
      <c r="K42" s="78">
        <v>0</v>
      </c>
      <c r="L42" s="78">
        <v>0</v>
      </c>
      <c r="M42" s="78">
        <v>0</v>
      </c>
    </row>
    <row r="43" spans="2:13">
      <c r="B43" s="79" t="s">
        <v>341</v>
      </c>
      <c r="C43" s="16"/>
      <c r="D43" s="16"/>
      <c r="E43" s="16"/>
      <c r="H43" s="81">
        <v>107597603.85600001</v>
      </c>
      <c r="J43" s="81">
        <v>468434.06353534618</v>
      </c>
      <c r="L43" s="80">
        <v>0.7984</v>
      </c>
      <c r="M43" s="80">
        <v>1.7299999999999999E-2</v>
      </c>
    </row>
    <row r="44" spans="2:13">
      <c r="B44" t="s">
        <v>2289</v>
      </c>
      <c r="C44" t="s">
        <v>2290</v>
      </c>
      <c r="D44" t="s">
        <v>123</v>
      </c>
      <c r="E44"/>
      <c r="F44" t="s">
        <v>1006</v>
      </c>
      <c r="G44" t="s">
        <v>106</v>
      </c>
      <c r="H44" s="77">
        <v>7794.38</v>
      </c>
      <c r="I44" s="77">
        <v>14777.717699999996</v>
      </c>
      <c r="J44" s="77">
        <v>4433.3993390583901</v>
      </c>
      <c r="K44" s="78">
        <v>1.1999999999999999E-3</v>
      </c>
      <c r="L44" s="78">
        <v>7.6E-3</v>
      </c>
      <c r="M44" s="78">
        <v>2.0000000000000001E-4</v>
      </c>
    </row>
    <row r="45" spans="2:13">
      <c r="B45" t="s">
        <v>2291</v>
      </c>
      <c r="C45" t="s">
        <v>2292</v>
      </c>
      <c r="D45" t="s">
        <v>123</v>
      </c>
      <c r="E45"/>
      <c r="F45" t="s">
        <v>1006</v>
      </c>
      <c r="G45" t="s">
        <v>106</v>
      </c>
      <c r="H45" s="77">
        <v>2001000</v>
      </c>
      <c r="I45" s="77">
        <v>238.20070000000061</v>
      </c>
      <c r="J45" s="77">
        <v>18345.858230942998</v>
      </c>
      <c r="K45" s="78">
        <v>1.2E-2</v>
      </c>
      <c r="L45" s="78">
        <v>3.1300000000000001E-2</v>
      </c>
      <c r="M45" s="78">
        <v>6.9999999999999999E-4</v>
      </c>
    </row>
    <row r="46" spans="2:13">
      <c r="B46" t="s">
        <v>2293</v>
      </c>
      <c r="C46" t="s">
        <v>2294</v>
      </c>
      <c r="D46" t="s">
        <v>123</v>
      </c>
      <c r="E46"/>
      <c r="F46" t="s">
        <v>1006</v>
      </c>
      <c r="G46" t="s">
        <v>106</v>
      </c>
      <c r="H46" s="77">
        <v>1543871.29</v>
      </c>
      <c r="I46" s="77">
        <v>94.301699999999968</v>
      </c>
      <c r="J46" s="77">
        <v>5603.7470614131398</v>
      </c>
      <c r="K46" s="78">
        <v>1.5E-3</v>
      </c>
      <c r="L46" s="78">
        <v>9.5999999999999992E-3</v>
      </c>
      <c r="M46" s="78">
        <v>2.0000000000000001E-4</v>
      </c>
    </row>
    <row r="47" spans="2:13">
      <c r="B47" t="s">
        <v>2295</v>
      </c>
      <c r="C47" t="s">
        <v>2296</v>
      </c>
      <c r="D47" t="s">
        <v>123</v>
      </c>
      <c r="E47"/>
      <c r="F47" t="s">
        <v>948</v>
      </c>
      <c r="G47" t="s">
        <v>110</v>
      </c>
      <c r="H47" s="77">
        <v>1207993</v>
      </c>
      <c r="I47" s="77">
        <v>100</v>
      </c>
      <c r="J47" s="77">
        <v>4901.4315975</v>
      </c>
      <c r="K47" s="78">
        <v>1.6500000000000001E-2</v>
      </c>
      <c r="L47" s="78">
        <v>8.3999999999999995E-3</v>
      </c>
      <c r="M47" s="78">
        <v>2.0000000000000001E-4</v>
      </c>
    </row>
    <row r="48" spans="2:13">
      <c r="B48" t="s">
        <v>2297</v>
      </c>
      <c r="C48" t="s">
        <v>2298</v>
      </c>
      <c r="D48" t="s">
        <v>123</v>
      </c>
      <c r="E48"/>
      <c r="F48" t="s">
        <v>948</v>
      </c>
      <c r="G48" t="s">
        <v>110</v>
      </c>
      <c r="H48" s="77">
        <v>3030461.9279999998</v>
      </c>
      <c r="I48" s="77">
        <v>83.509799999999871</v>
      </c>
      <c r="J48" s="77">
        <v>10268.4479105668</v>
      </c>
      <c r="K48" s="78">
        <v>4.4999999999999998E-2</v>
      </c>
      <c r="L48" s="78">
        <v>1.7500000000000002E-2</v>
      </c>
      <c r="M48" s="78">
        <v>4.0000000000000002E-4</v>
      </c>
    </row>
    <row r="49" spans="2:13">
      <c r="B49" t="s">
        <v>2299</v>
      </c>
      <c r="C49" t="s">
        <v>2300</v>
      </c>
      <c r="D49" t="s">
        <v>123</v>
      </c>
      <c r="E49"/>
      <c r="F49" t="s">
        <v>948</v>
      </c>
      <c r="G49" t="s">
        <v>110</v>
      </c>
      <c r="H49" s="77">
        <v>1103022.57</v>
      </c>
      <c r="I49" s="77">
        <v>63.360499999999981</v>
      </c>
      <c r="J49" s="77">
        <v>2835.7080972486301</v>
      </c>
      <c r="K49" s="78">
        <v>4.0500000000000001E-2</v>
      </c>
      <c r="L49" s="78">
        <v>4.7999999999999996E-3</v>
      </c>
      <c r="M49" s="78">
        <v>1E-4</v>
      </c>
    </row>
    <row r="50" spans="2:13">
      <c r="B50" t="s">
        <v>2301</v>
      </c>
      <c r="C50" t="s">
        <v>2302</v>
      </c>
      <c r="D50" t="s">
        <v>123</v>
      </c>
      <c r="E50"/>
      <c r="F50" t="s">
        <v>948</v>
      </c>
      <c r="G50" t="s">
        <v>110</v>
      </c>
      <c r="H50" s="77">
        <v>519288.788</v>
      </c>
      <c r="I50" s="77">
        <v>100</v>
      </c>
      <c r="J50" s="77">
        <v>2107.0142573100002</v>
      </c>
      <c r="K50" s="78">
        <v>6.2600000000000003E-2</v>
      </c>
      <c r="L50" s="78">
        <v>3.5999999999999999E-3</v>
      </c>
      <c r="M50" s="78">
        <v>1E-4</v>
      </c>
    </row>
    <row r="51" spans="2:13">
      <c r="B51" t="s">
        <v>2303</v>
      </c>
      <c r="C51" t="s">
        <v>2304</v>
      </c>
      <c r="D51" t="s">
        <v>123</v>
      </c>
      <c r="E51"/>
      <c r="F51" t="s">
        <v>948</v>
      </c>
      <c r="G51" t="s">
        <v>106</v>
      </c>
      <c r="H51" s="77">
        <v>6341681.79</v>
      </c>
      <c r="I51" s="77">
        <v>218.58120000000014</v>
      </c>
      <c r="J51" s="77">
        <v>53353.776279382699</v>
      </c>
      <c r="K51" s="78">
        <v>1.3599999999999999E-2</v>
      </c>
      <c r="L51" s="78">
        <v>9.0899999999999995E-2</v>
      </c>
      <c r="M51" s="78">
        <v>2E-3</v>
      </c>
    </row>
    <row r="52" spans="2:13">
      <c r="B52" t="s">
        <v>2305</v>
      </c>
      <c r="C52" t="s">
        <v>2306</v>
      </c>
      <c r="D52" t="s">
        <v>123</v>
      </c>
      <c r="E52"/>
      <c r="F52" t="s">
        <v>948</v>
      </c>
      <c r="G52" t="s">
        <v>106</v>
      </c>
      <c r="H52" s="77">
        <v>6106286.9900000002</v>
      </c>
      <c r="I52" s="77">
        <v>96.48089999999992</v>
      </c>
      <c r="J52" s="77">
        <v>22676.001080814902</v>
      </c>
      <c r="K52" s="78">
        <v>4.5400000000000003E-2</v>
      </c>
      <c r="L52" s="78">
        <v>3.8600000000000002E-2</v>
      </c>
      <c r="M52" s="78">
        <v>8.0000000000000004E-4</v>
      </c>
    </row>
    <row r="53" spans="2:13">
      <c r="B53" t="s">
        <v>2307</v>
      </c>
      <c r="C53" t="s">
        <v>2308</v>
      </c>
      <c r="D53" t="s">
        <v>123</v>
      </c>
      <c r="E53"/>
      <c r="F53" t="s">
        <v>948</v>
      </c>
      <c r="G53" t="s">
        <v>106</v>
      </c>
      <c r="H53" s="77">
        <v>597986.65</v>
      </c>
      <c r="I53" s="77">
        <v>100</v>
      </c>
      <c r="J53" s="77">
        <v>2301.6506158500001</v>
      </c>
      <c r="K53" s="78">
        <v>2.8799999999999999E-2</v>
      </c>
      <c r="L53" s="78">
        <v>3.8999999999999998E-3</v>
      </c>
      <c r="M53" s="78">
        <v>1E-4</v>
      </c>
    </row>
    <row r="54" spans="2:13">
      <c r="B54" t="s">
        <v>2309</v>
      </c>
      <c r="C54" t="s">
        <v>2310</v>
      </c>
      <c r="D54" t="s">
        <v>123</v>
      </c>
      <c r="E54"/>
      <c r="F54" t="s">
        <v>948</v>
      </c>
      <c r="G54" t="s">
        <v>106</v>
      </c>
      <c r="H54" s="77">
        <v>10143233.57</v>
      </c>
      <c r="I54" s="77">
        <v>142.97959999999995</v>
      </c>
      <c r="J54" s="77">
        <v>55821.1031692037</v>
      </c>
      <c r="K54" s="78">
        <v>1.0200000000000001E-2</v>
      </c>
      <c r="L54" s="78">
        <v>9.5100000000000004E-2</v>
      </c>
      <c r="M54" s="78">
        <v>2.0999999999999999E-3</v>
      </c>
    </row>
    <row r="55" spans="2:13">
      <c r="B55" t="s">
        <v>2311</v>
      </c>
      <c r="C55" t="s">
        <v>2312</v>
      </c>
      <c r="D55" t="s">
        <v>123</v>
      </c>
      <c r="E55"/>
      <c r="F55" t="s">
        <v>1084</v>
      </c>
      <c r="G55" t="s">
        <v>106</v>
      </c>
      <c r="H55" s="77">
        <v>36264.480000000003</v>
      </c>
      <c r="I55" s="77">
        <v>2072.1439000000037</v>
      </c>
      <c r="J55" s="77">
        <v>2892.33955700868</v>
      </c>
      <c r="K55" s="78">
        <v>3.2000000000000002E-3</v>
      </c>
      <c r="L55" s="78">
        <v>4.8999999999999998E-3</v>
      </c>
      <c r="M55" s="78">
        <v>1E-4</v>
      </c>
    </row>
    <row r="56" spans="2:13">
      <c r="B56" t="s">
        <v>2313</v>
      </c>
      <c r="C56" t="s">
        <v>2314</v>
      </c>
      <c r="D56" t="s">
        <v>123</v>
      </c>
      <c r="E56"/>
      <c r="F56" t="s">
        <v>960</v>
      </c>
      <c r="G56" t="s">
        <v>106</v>
      </c>
      <c r="H56" s="77">
        <v>46772.75</v>
      </c>
      <c r="I56" s="77">
        <v>2257.4877000000038</v>
      </c>
      <c r="J56" s="77">
        <v>4064.1170619985401</v>
      </c>
      <c r="K56" s="78">
        <v>0</v>
      </c>
      <c r="L56" s="78">
        <v>6.8999999999999999E-3</v>
      </c>
      <c r="M56" s="78">
        <v>1E-4</v>
      </c>
    </row>
    <row r="57" spans="2:13">
      <c r="B57" t="s">
        <v>2315</v>
      </c>
      <c r="C57" t="s">
        <v>2316</v>
      </c>
      <c r="D57" t="s">
        <v>123</v>
      </c>
      <c r="E57"/>
      <c r="F57" t="s">
        <v>960</v>
      </c>
      <c r="G57" t="s">
        <v>106</v>
      </c>
      <c r="H57" s="77">
        <v>60538.6</v>
      </c>
      <c r="I57" s="77">
        <v>2472.2510000000002</v>
      </c>
      <c r="J57" s="77">
        <v>5760.6679878172099</v>
      </c>
      <c r="K57" s="78">
        <v>0</v>
      </c>
      <c r="L57" s="78">
        <v>9.7999999999999997E-3</v>
      </c>
      <c r="M57" s="78">
        <v>2.0000000000000001E-4</v>
      </c>
    </row>
    <row r="58" spans="2:13">
      <c r="B58" t="s">
        <v>2317</v>
      </c>
      <c r="C58" t="s">
        <v>2318</v>
      </c>
      <c r="D58" t="s">
        <v>123</v>
      </c>
      <c r="E58"/>
      <c r="F58" t="s">
        <v>988</v>
      </c>
      <c r="G58" t="s">
        <v>110</v>
      </c>
      <c r="H58" s="77">
        <v>3635479.29</v>
      </c>
      <c r="I58" s="77">
        <v>108.53570000000025</v>
      </c>
      <c r="J58" s="77">
        <v>16010.054674532101</v>
      </c>
      <c r="K58" s="78">
        <v>3.5000000000000003E-2</v>
      </c>
      <c r="L58" s="78">
        <v>2.7300000000000001E-2</v>
      </c>
      <c r="M58" s="78">
        <v>5.9999999999999995E-4</v>
      </c>
    </row>
    <row r="59" spans="2:13">
      <c r="B59" t="s">
        <v>2319</v>
      </c>
      <c r="C59" t="s">
        <v>2320</v>
      </c>
      <c r="D59" t="s">
        <v>123</v>
      </c>
      <c r="E59"/>
      <c r="F59" t="s">
        <v>988</v>
      </c>
      <c r="G59" t="s">
        <v>106</v>
      </c>
      <c r="H59" s="77">
        <v>110507.71</v>
      </c>
      <c r="I59" s="77">
        <v>7851.7899999999872</v>
      </c>
      <c r="J59" s="77">
        <v>33397.131460261699</v>
      </c>
      <c r="K59" s="78">
        <v>3.04E-2</v>
      </c>
      <c r="L59" s="78">
        <v>5.6899999999999999E-2</v>
      </c>
      <c r="M59" s="78">
        <v>1.1999999999999999E-3</v>
      </c>
    </row>
    <row r="60" spans="2:13">
      <c r="B60" t="s">
        <v>2321</v>
      </c>
      <c r="C60" t="s">
        <v>2322</v>
      </c>
      <c r="D60" t="s">
        <v>123</v>
      </c>
      <c r="E60"/>
      <c r="F60" t="s">
        <v>988</v>
      </c>
      <c r="G60" t="s">
        <v>106</v>
      </c>
      <c r="H60" s="77">
        <v>60981.88</v>
      </c>
      <c r="I60" s="77">
        <v>11056.168</v>
      </c>
      <c r="J60" s="77">
        <v>25950.955284977499</v>
      </c>
      <c r="K60" s="78">
        <v>3.6999999999999998E-2</v>
      </c>
      <c r="L60" s="78">
        <v>4.4200000000000003E-2</v>
      </c>
      <c r="M60" s="78">
        <v>1E-3</v>
      </c>
    </row>
    <row r="61" spans="2:13">
      <c r="B61" t="s">
        <v>2323</v>
      </c>
      <c r="C61" t="s">
        <v>2324</v>
      </c>
      <c r="D61" t="s">
        <v>123</v>
      </c>
      <c r="E61"/>
      <c r="F61" t="s">
        <v>988</v>
      </c>
      <c r="G61" t="s">
        <v>110</v>
      </c>
      <c r="H61" s="77">
        <v>998394.24</v>
      </c>
      <c r="I61" s="77">
        <v>97.475800000000007</v>
      </c>
      <c r="J61" s="77">
        <v>3948.7296747998398</v>
      </c>
      <c r="K61" s="78">
        <v>3.85E-2</v>
      </c>
      <c r="L61" s="78">
        <v>6.7000000000000002E-3</v>
      </c>
      <c r="M61" s="78">
        <v>1E-4</v>
      </c>
    </row>
    <row r="62" spans="2:13">
      <c r="B62" t="s">
        <v>2325</v>
      </c>
      <c r="C62" t="s">
        <v>2326</v>
      </c>
      <c r="D62" t="s">
        <v>123</v>
      </c>
      <c r="E62"/>
      <c r="F62" t="s">
        <v>988</v>
      </c>
      <c r="G62" t="s">
        <v>106</v>
      </c>
      <c r="H62" s="77">
        <v>24823.759999999998</v>
      </c>
      <c r="I62" s="77">
        <v>11632.574999999997</v>
      </c>
      <c r="J62" s="77">
        <v>11114.535981807199</v>
      </c>
      <c r="K62" s="78">
        <v>2.98E-2</v>
      </c>
      <c r="L62" s="78">
        <v>1.89E-2</v>
      </c>
      <c r="M62" s="78">
        <v>4.0000000000000002E-4</v>
      </c>
    </row>
    <row r="63" spans="2:13">
      <c r="B63" t="s">
        <v>2327</v>
      </c>
      <c r="C63" t="s">
        <v>2328</v>
      </c>
      <c r="D63" t="s">
        <v>123</v>
      </c>
      <c r="E63"/>
      <c r="F63" t="s">
        <v>988</v>
      </c>
      <c r="G63" t="s">
        <v>110</v>
      </c>
      <c r="H63" s="77">
        <v>3598097.73</v>
      </c>
      <c r="I63" s="77">
        <v>118.33109999999949</v>
      </c>
      <c r="J63" s="77">
        <v>17275.4904377577</v>
      </c>
      <c r="K63" s="78">
        <v>6.3799999999999996E-2</v>
      </c>
      <c r="L63" s="78">
        <v>2.9399999999999999E-2</v>
      </c>
      <c r="M63" s="78">
        <v>5.9999999999999995E-4</v>
      </c>
    </row>
    <row r="64" spans="2:13">
      <c r="B64" t="s">
        <v>2329</v>
      </c>
      <c r="C64" t="s">
        <v>2330</v>
      </c>
      <c r="D64" t="s">
        <v>123</v>
      </c>
      <c r="E64"/>
      <c r="F64" t="s">
        <v>988</v>
      </c>
      <c r="G64" t="s">
        <v>106</v>
      </c>
      <c r="H64" s="77">
        <v>59334.64</v>
      </c>
      <c r="I64" s="77">
        <v>11369.545599999994</v>
      </c>
      <c r="J64" s="77">
        <v>25965.6578839227</v>
      </c>
      <c r="K64" s="78">
        <v>4.0399999999999998E-2</v>
      </c>
      <c r="L64" s="78">
        <v>4.4299999999999999E-2</v>
      </c>
      <c r="M64" s="78">
        <v>1E-3</v>
      </c>
    </row>
    <row r="65" spans="2:13">
      <c r="B65" t="s">
        <v>2331</v>
      </c>
      <c r="C65" t="s">
        <v>2332</v>
      </c>
      <c r="D65" t="s">
        <v>123</v>
      </c>
      <c r="E65"/>
      <c r="F65" t="s">
        <v>988</v>
      </c>
      <c r="G65" t="s">
        <v>113</v>
      </c>
      <c r="H65" s="77">
        <v>43302.19</v>
      </c>
      <c r="I65" s="77">
        <v>9236.656100000002</v>
      </c>
      <c r="J65" s="77">
        <v>18799.669460434601</v>
      </c>
      <c r="K65" s="78">
        <v>6.3899999999999998E-2</v>
      </c>
      <c r="L65" s="78">
        <v>3.2000000000000001E-2</v>
      </c>
      <c r="M65" s="78">
        <v>6.9999999999999999E-4</v>
      </c>
    </row>
    <row r="66" spans="2:13">
      <c r="B66" t="s">
        <v>2333</v>
      </c>
      <c r="C66" t="s">
        <v>2334</v>
      </c>
      <c r="D66" t="s">
        <v>123</v>
      </c>
      <c r="E66"/>
      <c r="F66" t="s">
        <v>988</v>
      </c>
      <c r="G66" t="s">
        <v>106</v>
      </c>
      <c r="H66" s="77">
        <v>4172771.25</v>
      </c>
      <c r="I66" s="77">
        <v>86.886100000000042</v>
      </c>
      <c r="J66" s="77">
        <v>13954.773515827001</v>
      </c>
      <c r="K66" s="78">
        <v>5.04E-2</v>
      </c>
      <c r="L66" s="78">
        <v>2.3800000000000002E-2</v>
      </c>
      <c r="M66" s="78">
        <v>5.0000000000000001E-4</v>
      </c>
    </row>
    <row r="67" spans="2:13">
      <c r="B67" t="s">
        <v>2335</v>
      </c>
      <c r="C67" t="s">
        <v>2336</v>
      </c>
      <c r="D67" t="s">
        <v>123</v>
      </c>
      <c r="E67"/>
      <c r="F67" t="s">
        <v>988</v>
      </c>
      <c r="G67" t="s">
        <v>106</v>
      </c>
      <c r="H67" s="77">
        <v>3700454.24</v>
      </c>
      <c r="I67" s="77">
        <v>111.63989999999994</v>
      </c>
      <c r="J67" s="77">
        <v>15900.9249569517</v>
      </c>
      <c r="K67" s="78">
        <v>3.7400000000000003E-2</v>
      </c>
      <c r="L67" s="78">
        <v>2.7099999999999999E-2</v>
      </c>
      <c r="M67" s="78">
        <v>5.9999999999999995E-4</v>
      </c>
    </row>
    <row r="68" spans="2:13">
      <c r="B68" t="s">
        <v>2337</v>
      </c>
      <c r="C68" t="s">
        <v>2338</v>
      </c>
      <c r="D68" t="s">
        <v>123</v>
      </c>
      <c r="E68"/>
      <c r="F68" t="s">
        <v>988</v>
      </c>
      <c r="G68" t="s">
        <v>106</v>
      </c>
      <c r="H68" s="77">
        <v>4404697.76</v>
      </c>
      <c r="I68" s="77">
        <v>1E-4</v>
      </c>
      <c r="J68" s="77">
        <v>1.6953681678240001E-2</v>
      </c>
      <c r="K68" s="78">
        <v>3.7400000000000003E-2</v>
      </c>
      <c r="L68" s="78">
        <v>0</v>
      </c>
      <c r="M68" s="78">
        <v>0</v>
      </c>
    </row>
    <row r="69" spans="2:13">
      <c r="B69" t="s">
        <v>2339</v>
      </c>
      <c r="C69" t="s">
        <v>2340</v>
      </c>
      <c r="D69" t="s">
        <v>123</v>
      </c>
      <c r="E69"/>
      <c r="F69" t="s">
        <v>988</v>
      </c>
      <c r="G69" t="s">
        <v>106</v>
      </c>
      <c r="H69" s="77">
        <v>8407018.3100000005</v>
      </c>
      <c r="I69" s="77">
        <v>90.118700000000018</v>
      </c>
      <c r="J69" s="77">
        <v>29161.161801866099</v>
      </c>
      <c r="K69" s="78">
        <v>2.8799999999999999E-2</v>
      </c>
      <c r="L69" s="78">
        <v>4.9700000000000001E-2</v>
      </c>
      <c r="M69" s="78">
        <v>1.1000000000000001E-3</v>
      </c>
    </row>
    <row r="70" spans="2:13">
      <c r="B70" t="s">
        <v>2341</v>
      </c>
      <c r="C70" t="s">
        <v>2342</v>
      </c>
      <c r="D70" t="s">
        <v>123</v>
      </c>
      <c r="E70"/>
      <c r="F70" t="s">
        <v>988</v>
      </c>
      <c r="G70" t="s">
        <v>106</v>
      </c>
      <c r="H70" s="77">
        <v>14970.55</v>
      </c>
      <c r="I70" s="77">
        <v>220.06730000000016</v>
      </c>
      <c r="J70" s="77">
        <v>126.806402658397</v>
      </c>
      <c r="K70" s="78">
        <v>5.9999999999999995E-4</v>
      </c>
      <c r="L70" s="78">
        <v>2.0000000000000001E-4</v>
      </c>
      <c r="M70" s="78">
        <v>0</v>
      </c>
    </row>
    <row r="71" spans="2:13">
      <c r="B71" t="s">
        <v>2343</v>
      </c>
      <c r="C71" t="s">
        <v>2344</v>
      </c>
      <c r="D71" t="s">
        <v>123</v>
      </c>
      <c r="E71"/>
      <c r="F71" t="s">
        <v>988</v>
      </c>
      <c r="G71" t="s">
        <v>106</v>
      </c>
      <c r="H71" s="77">
        <v>6216764.4100000001</v>
      </c>
      <c r="I71" s="77">
        <v>149.82930000000007</v>
      </c>
      <c r="J71" s="77">
        <v>35851.643668287499</v>
      </c>
      <c r="K71" s="78">
        <v>2.9399999999999999E-2</v>
      </c>
      <c r="L71" s="78">
        <v>6.1100000000000002E-2</v>
      </c>
      <c r="M71" s="78">
        <v>1.2999999999999999E-3</v>
      </c>
    </row>
    <row r="72" spans="2:13">
      <c r="B72" t="s">
        <v>2345</v>
      </c>
      <c r="C72" t="s">
        <v>2346</v>
      </c>
      <c r="D72" t="s">
        <v>123</v>
      </c>
      <c r="E72"/>
      <c r="F72" t="s">
        <v>988</v>
      </c>
      <c r="G72" t="s">
        <v>106</v>
      </c>
      <c r="H72" s="77">
        <v>56256.28</v>
      </c>
      <c r="I72" s="77">
        <v>81.126100000000051</v>
      </c>
      <c r="J72" s="77">
        <v>175.662686454989</v>
      </c>
      <c r="K72" s="78">
        <v>5.9999999999999995E-4</v>
      </c>
      <c r="L72" s="78">
        <v>2.9999999999999997E-4</v>
      </c>
      <c r="M72" s="78">
        <v>0</v>
      </c>
    </row>
    <row r="73" spans="2:13">
      <c r="B73" t="s">
        <v>2347</v>
      </c>
      <c r="C73" t="s">
        <v>2348</v>
      </c>
      <c r="D73" t="s">
        <v>123</v>
      </c>
      <c r="E73"/>
      <c r="F73" t="s">
        <v>1039</v>
      </c>
      <c r="G73" t="s">
        <v>106</v>
      </c>
      <c r="H73" s="77">
        <v>26454.33</v>
      </c>
      <c r="I73" s="77">
        <v>4245.3094999999985</v>
      </c>
      <c r="J73" s="77">
        <v>4322.68944272305</v>
      </c>
      <c r="K73" s="78">
        <v>1.4E-3</v>
      </c>
      <c r="L73" s="78">
        <v>7.4000000000000003E-3</v>
      </c>
      <c r="M73" s="78">
        <v>2.0000000000000001E-4</v>
      </c>
    </row>
    <row r="74" spans="2:13">
      <c r="B74" t="s">
        <v>2349</v>
      </c>
      <c r="C74" t="s">
        <v>2350</v>
      </c>
      <c r="D74" t="s">
        <v>123</v>
      </c>
      <c r="E74"/>
      <c r="F74" t="s">
        <v>1039</v>
      </c>
      <c r="G74" t="s">
        <v>106</v>
      </c>
      <c r="H74" s="77">
        <v>81444.75</v>
      </c>
      <c r="I74" s="77">
        <v>3362.7688000000044</v>
      </c>
      <c r="J74" s="77">
        <v>10541.6359739741</v>
      </c>
      <c r="K74" s="78">
        <v>2E-3</v>
      </c>
      <c r="L74" s="78">
        <v>1.7999999999999999E-2</v>
      </c>
      <c r="M74" s="78">
        <v>4.0000000000000002E-4</v>
      </c>
    </row>
    <row r="75" spans="2:13">
      <c r="B75" t="s">
        <v>2351</v>
      </c>
      <c r="C75" t="s">
        <v>2352</v>
      </c>
      <c r="D75" t="s">
        <v>123</v>
      </c>
      <c r="E75"/>
      <c r="F75" t="s">
        <v>1436</v>
      </c>
      <c r="G75" t="s">
        <v>102</v>
      </c>
      <c r="H75" s="77">
        <v>3014108</v>
      </c>
      <c r="I75" s="77">
        <v>183</v>
      </c>
      <c r="J75" s="77">
        <v>5515.8176400000002</v>
      </c>
      <c r="K75" s="78">
        <v>5.1999999999999998E-3</v>
      </c>
      <c r="L75" s="78">
        <v>9.4000000000000004E-3</v>
      </c>
      <c r="M75" s="78">
        <v>2.0000000000000001E-4</v>
      </c>
    </row>
    <row r="76" spans="2:13">
      <c r="B76" t="s">
        <v>2353</v>
      </c>
      <c r="C76" t="s">
        <v>2354</v>
      </c>
      <c r="D76" t="s">
        <v>123</v>
      </c>
      <c r="E76"/>
      <c r="F76" t="s">
        <v>640</v>
      </c>
      <c r="G76" t="s">
        <v>106</v>
      </c>
      <c r="H76" s="77">
        <v>36039134.149999999</v>
      </c>
      <c r="I76" s="77">
        <v>1E-4</v>
      </c>
      <c r="J76" s="77">
        <v>0.13871462734334999</v>
      </c>
      <c r="K76" s="78">
        <v>7.3000000000000001E-3</v>
      </c>
      <c r="L76" s="78">
        <v>0</v>
      </c>
      <c r="M76" s="78">
        <v>0</v>
      </c>
    </row>
    <row r="77" spans="2:13">
      <c r="B77" t="s">
        <v>2355</v>
      </c>
      <c r="C77" t="s">
        <v>2356</v>
      </c>
      <c r="D77" t="s">
        <v>123</v>
      </c>
      <c r="E77"/>
      <c r="F77" t="s">
        <v>1475</v>
      </c>
      <c r="G77" t="s">
        <v>106</v>
      </c>
      <c r="H77" s="77">
        <v>186411.6</v>
      </c>
      <c r="I77" s="77">
        <v>704.57380000000001</v>
      </c>
      <c r="J77" s="77">
        <v>5055.3046736853203</v>
      </c>
      <c r="K77" s="78">
        <v>1E-3</v>
      </c>
      <c r="L77" s="78">
        <v>8.6E-3</v>
      </c>
      <c r="M77" s="78">
        <v>2.0000000000000001E-4</v>
      </c>
    </row>
    <row r="78" spans="2:13">
      <c r="B78" t="s">
        <v>237</v>
      </c>
      <c r="C78" s="16"/>
      <c r="D78" s="16"/>
      <c r="E78" s="16"/>
    </row>
    <row r="79" spans="2:13">
      <c r="B79" t="s">
        <v>334</v>
      </c>
      <c r="C79" s="16"/>
      <c r="D79" s="16"/>
      <c r="E79" s="16"/>
    </row>
    <row r="80" spans="2:13">
      <c r="B80" t="s">
        <v>335</v>
      </c>
      <c r="C80" s="16"/>
      <c r="D80" s="16"/>
      <c r="E80" s="16"/>
    </row>
    <row r="81" spans="2:5">
      <c r="B81" t="s">
        <v>336</v>
      </c>
      <c r="C81" s="16"/>
      <c r="D81" s="16"/>
      <c r="E81" s="16"/>
    </row>
    <row r="82" spans="2:5">
      <c r="C82" s="16"/>
      <c r="D82" s="16"/>
      <c r="E82" s="16"/>
    </row>
    <row r="83" spans="2:5">
      <c r="C83" s="16"/>
      <c r="D83" s="16"/>
      <c r="E83" s="16"/>
    </row>
    <row r="84" spans="2:5">
      <c r="C84" s="16"/>
      <c r="D84" s="16"/>
      <c r="E84" s="16"/>
    </row>
    <row r="85" spans="2:5">
      <c r="C85" s="16"/>
      <c r="D85" s="16"/>
      <c r="E85" s="16"/>
    </row>
    <row r="86" spans="2:5">
      <c r="C86" s="16"/>
      <c r="D86" s="16"/>
      <c r="E86" s="16"/>
    </row>
    <row r="87" spans="2:5">
      <c r="C87" s="16"/>
      <c r="D87" s="16"/>
      <c r="E87" s="16"/>
    </row>
    <row r="88" spans="2:5">
      <c r="C88" s="16"/>
      <c r="D88" s="16"/>
      <c r="E88" s="16"/>
    </row>
    <row r="89" spans="2:5">
      <c r="C89" s="16"/>
      <c r="D89" s="16"/>
      <c r="E89" s="16"/>
    </row>
    <row r="90" spans="2:5">
      <c r="C90" s="16"/>
      <c r="D90" s="16"/>
      <c r="E90" s="16"/>
    </row>
    <row r="91" spans="2:5">
      <c r="C91" s="16"/>
      <c r="D91" s="16"/>
      <c r="E91" s="16"/>
    </row>
    <row r="92" spans="2:5">
      <c r="C92" s="16"/>
      <c r="D92" s="16"/>
      <c r="E92" s="16"/>
    </row>
    <row r="93" spans="2:5">
      <c r="C93" s="16"/>
      <c r="D93" s="16"/>
      <c r="E93" s="16"/>
    </row>
    <row r="94" spans="2:5">
      <c r="C94" s="16"/>
      <c r="D94" s="16"/>
      <c r="E94" s="16"/>
    </row>
    <row r="95" spans="2:5">
      <c r="C95" s="16"/>
      <c r="D95" s="16"/>
      <c r="E95" s="16"/>
    </row>
    <row r="96" spans="2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55" workbookViewId="0">
      <selection activeCell="C55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2932</v>
      </c>
    </row>
    <row r="3" spans="2:55" s="1" customFormat="1">
      <c r="B3" s="2" t="s">
        <v>2</v>
      </c>
      <c r="C3" s="26" t="s">
        <v>2933</v>
      </c>
    </row>
    <row r="4" spans="2:55" s="1" customFormat="1">
      <c r="B4" s="2" t="s">
        <v>3</v>
      </c>
    </row>
    <row r="6" spans="2:55" ht="26.25" customHeight="1">
      <c r="B6" s="120" t="s">
        <v>135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55" ht="26.25" customHeight="1">
      <c r="B7" s="120" t="s">
        <v>138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185</v>
      </c>
      <c r="G8" s="28" t="s">
        <v>186</v>
      </c>
      <c r="H8" s="28" t="s">
        <v>5</v>
      </c>
      <c r="I8" s="28" t="s">
        <v>73</v>
      </c>
      <c r="J8" s="28" t="s">
        <v>57</v>
      </c>
      <c r="K8" s="36" t="s">
        <v>181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182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139</v>
      </c>
      <c r="C11" s="7"/>
      <c r="D11" s="7"/>
      <c r="E11" s="7"/>
      <c r="F11" s="75">
        <v>1176489524.8150001</v>
      </c>
      <c r="G11" s="7"/>
      <c r="H11" s="75">
        <v>3735976.7174073439</v>
      </c>
      <c r="I11" s="7"/>
      <c r="J11" s="76">
        <v>1</v>
      </c>
      <c r="K11" s="76">
        <v>0.13769999999999999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224570692.60699999</v>
      </c>
      <c r="H12" s="81">
        <v>382380.08746930974</v>
      </c>
      <c r="J12" s="80">
        <v>0.1024</v>
      </c>
      <c r="K12" s="80">
        <v>1.41E-2</v>
      </c>
    </row>
    <row r="13" spans="2:55">
      <c r="B13" s="79" t="s">
        <v>2357</v>
      </c>
      <c r="C13" s="16"/>
      <c r="F13" s="81">
        <v>11467765.467</v>
      </c>
      <c r="H13" s="81">
        <v>32933.044843373871</v>
      </c>
      <c r="J13" s="80">
        <v>8.8000000000000005E-3</v>
      </c>
      <c r="K13" s="80">
        <v>1.1999999999999999E-3</v>
      </c>
    </row>
    <row r="14" spans="2:55">
      <c r="B14" t="s">
        <v>2358</v>
      </c>
      <c r="C14" t="s">
        <v>2359</v>
      </c>
      <c r="D14" t="s">
        <v>102</v>
      </c>
      <c r="E14" s="86">
        <v>41959</v>
      </c>
      <c r="F14" s="77">
        <v>104716.49</v>
      </c>
      <c r="G14" s="77">
        <v>84.289204000000055</v>
      </c>
      <c r="H14" s="77">
        <v>88.264695877739598</v>
      </c>
      <c r="I14" s="78">
        <v>4.7000000000000002E-3</v>
      </c>
      <c r="J14" s="78">
        <v>0</v>
      </c>
      <c r="K14" s="78">
        <v>0</v>
      </c>
      <c r="W14" s="95"/>
    </row>
    <row r="15" spans="2:55">
      <c r="B15" t="s">
        <v>2360</v>
      </c>
      <c r="C15" t="s">
        <v>2361</v>
      </c>
      <c r="D15" t="s">
        <v>102</v>
      </c>
      <c r="E15" s="86">
        <v>40909</v>
      </c>
      <c r="F15" s="77">
        <v>594749.11699999997</v>
      </c>
      <c r="G15" s="77">
        <v>57.58402200000004</v>
      </c>
      <c r="H15" s="77">
        <v>342.48046237808597</v>
      </c>
      <c r="I15" s="78">
        <v>4.2999999999999997E-2</v>
      </c>
      <c r="J15" s="78">
        <v>1E-4</v>
      </c>
      <c r="K15" s="78">
        <v>0</v>
      </c>
      <c r="W15" s="95"/>
    </row>
    <row r="16" spans="2:55">
      <c r="B16" t="s">
        <v>2362</v>
      </c>
      <c r="C16" t="s">
        <v>2363</v>
      </c>
      <c r="D16" t="s">
        <v>106</v>
      </c>
      <c r="E16" s="86">
        <v>44560</v>
      </c>
      <c r="F16" s="77">
        <v>255223.98</v>
      </c>
      <c r="G16" s="77">
        <v>102.7159</v>
      </c>
      <c r="H16" s="77">
        <v>1009.03693547229</v>
      </c>
      <c r="I16" s="78">
        <v>1.6999999999999999E-3</v>
      </c>
      <c r="J16" s="78">
        <v>2.9999999999999997E-4</v>
      </c>
      <c r="K16" s="78">
        <v>0</v>
      </c>
      <c r="W16" s="95"/>
    </row>
    <row r="17" spans="2:23">
      <c r="B17" t="s">
        <v>2364</v>
      </c>
      <c r="C17" t="s">
        <v>2365</v>
      </c>
      <c r="D17" t="s">
        <v>106</v>
      </c>
      <c r="E17" s="86">
        <v>37073</v>
      </c>
      <c r="F17" s="77">
        <v>987500</v>
      </c>
      <c r="G17" s="77">
        <v>0.22589999999999999</v>
      </c>
      <c r="H17" s="77">
        <v>8.5862048625000007</v>
      </c>
      <c r="I17" s="78">
        <v>4.5600000000000002E-2</v>
      </c>
      <c r="J17" s="78">
        <v>0</v>
      </c>
      <c r="K17" s="78">
        <v>0</v>
      </c>
    </row>
    <row r="18" spans="2:23">
      <c r="B18" t="s">
        <v>2366</v>
      </c>
      <c r="C18" t="s">
        <v>2367</v>
      </c>
      <c r="D18" t="s">
        <v>106</v>
      </c>
      <c r="E18" s="86">
        <v>44621</v>
      </c>
      <c r="F18" s="77">
        <v>459255</v>
      </c>
      <c r="G18" s="77">
        <v>80.816400000000058</v>
      </c>
      <c r="H18" s="77">
        <v>1428.5692742491799</v>
      </c>
      <c r="I18" s="78">
        <v>3.0999999999999999E-3</v>
      </c>
      <c r="J18" s="78">
        <v>4.0000000000000002E-4</v>
      </c>
      <c r="K18" s="78">
        <v>1E-4</v>
      </c>
      <c r="W18" s="95"/>
    </row>
    <row r="19" spans="2:23">
      <c r="B19" t="s">
        <v>2368</v>
      </c>
      <c r="C19" t="s">
        <v>2369</v>
      </c>
      <c r="D19" t="s">
        <v>106</v>
      </c>
      <c r="E19" s="86">
        <v>44581</v>
      </c>
      <c r="F19" s="77">
        <v>128878.36</v>
      </c>
      <c r="G19" s="77">
        <v>111.79519999999999</v>
      </c>
      <c r="H19" s="77">
        <v>554.56322840675398</v>
      </c>
      <c r="I19" s="78">
        <v>4.0000000000000002E-4</v>
      </c>
      <c r="J19" s="78">
        <v>1E-4</v>
      </c>
      <c r="K19" s="78">
        <v>0</v>
      </c>
      <c r="W19" s="95"/>
    </row>
    <row r="20" spans="2:23">
      <c r="B20" t="s">
        <v>2370</v>
      </c>
      <c r="C20" t="s">
        <v>2371</v>
      </c>
      <c r="D20" t="s">
        <v>106</v>
      </c>
      <c r="E20" s="86">
        <v>44279</v>
      </c>
      <c r="F20" s="77">
        <v>260548.67</v>
      </c>
      <c r="G20" s="77">
        <v>101.1169</v>
      </c>
      <c r="H20" s="77">
        <v>1014.05268292854</v>
      </c>
      <c r="I20" s="78">
        <v>2.87E-2</v>
      </c>
      <c r="J20" s="78">
        <v>2.9999999999999997E-4</v>
      </c>
      <c r="K20" s="78">
        <v>0</v>
      </c>
      <c r="W20" s="95"/>
    </row>
    <row r="21" spans="2:23">
      <c r="B21" t="s">
        <v>2372</v>
      </c>
      <c r="C21" t="s">
        <v>2373</v>
      </c>
      <c r="D21" t="s">
        <v>106</v>
      </c>
      <c r="E21" s="86">
        <v>37315</v>
      </c>
      <c r="F21" s="77">
        <v>1000000</v>
      </c>
      <c r="G21" s="77">
        <v>1E-4</v>
      </c>
      <c r="H21" s="77">
        <v>3.849E-3</v>
      </c>
      <c r="I21" s="78">
        <v>0.1</v>
      </c>
      <c r="J21" s="78">
        <v>0</v>
      </c>
      <c r="K21" s="78">
        <v>0</v>
      </c>
    </row>
    <row r="22" spans="2:23">
      <c r="B22" t="s">
        <v>2374</v>
      </c>
      <c r="C22" t="s">
        <v>2375</v>
      </c>
      <c r="D22" t="s">
        <v>106</v>
      </c>
      <c r="E22" s="86">
        <v>42481</v>
      </c>
      <c r="F22" s="77">
        <v>2239242.5499999998</v>
      </c>
      <c r="G22" s="77">
        <v>110.37769999999998</v>
      </c>
      <c r="H22" s="77">
        <v>9513.2824084045806</v>
      </c>
      <c r="I22" s="78">
        <v>7.4999999999999997E-3</v>
      </c>
      <c r="J22" s="78">
        <v>2.5000000000000001E-3</v>
      </c>
      <c r="K22" s="78">
        <v>4.0000000000000002E-4</v>
      </c>
      <c r="W22" s="95"/>
    </row>
    <row r="23" spans="2:23">
      <c r="B23" t="s">
        <v>2376</v>
      </c>
      <c r="C23" t="s">
        <v>2377</v>
      </c>
      <c r="D23" t="s">
        <v>106</v>
      </c>
      <c r="E23" s="86">
        <v>44196</v>
      </c>
      <c r="F23" s="77">
        <v>2333177</v>
      </c>
      <c r="G23" s="77">
        <v>109.684</v>
      </c>
      <c r="H23" s="77">
        <v>9850.0600417573205</v>
      </c>
      <c r="I23" s="78">
        <v>2.5899999999999999E-2</v>
      </c>
      <c r="J23" s="78">
        <v>2.5999999999999999E-3</v>
      </c>
      <c r="K23" s="78">
        <v>4.0000000000000002E-4</v>
      </c>
      <c r="W23" s="95"/>
    </row>
    <row r="24" spans="2:23">
      <c r="B24" t="s">
        <v>2378</v>
      </c>
      <c r="C24" t="s">
        <v>2379</v>
      </c>
      <c r="D24" t="s">
        <v>106</v>
      </c>
      <c r="E24" s="86">
        <v>44257</v>
      </c>
      <c r="F24" s="77">
        <v>675663.22</v>
      </c>
      <c r="G24" s="77">
        <v>100.79220000000002</v>
      </c>
      <c r="H24" s="77">
        <v>2621.229906687</v>
      </c>
      <c r="I24" s="78">
        <v>7.4700000000000003E-2</v>
      </c>
      <c r="J24" s="78">
        <v>6.9999999999999999E-4</v>
      </c>
      <c r="K24" s="78">
        <v>1E-4</v>
      </c>
    </row>
    <row r="25" spans="2:23">
      <c r="B25" t="s">
        <v>2380</v>
      </c>
      <c r="C25" t="s">
        <v>2381</v>
      </c>
      <c r="D25" t="s">
        <v>106</v>
      </c>
      <c r="E25" s="86">
        <v>43850</v>
      </c>
      <c r="F25" s="77">
        <v>2428811.08</v>
      </c>
      <c r="G25" s="77">
        <v>69.561100000000039</v>
      </c>
      <c r="H25" s="77">
        <v>6502.9151533498798</v>
      </c>
      <c r="I25" s="78">
        <v>4.0500000000000001E-2</v>
      </c>
      <c r="J25" s="78">
        <v>1.6999999999999999E-3</v>
      </c>
      <c r="K25" s="78">
        <v>2.0000000000000001E-4</v>
      </c>
      <c r="W25" s="95"/>
    </row>
    <row r="26" spans="2:23">
      <c r="B26" s="79" t="s">
        <v>2382</v>
      </c>
      <c r="C26" s="16"/>
      <c r="F26" s="81">
        <v>2958.96</v>
      </c>
      <c r="H26" s="81">
        <v>7207.4203508376704</v>
      </c>
      <c r="J26" s="80">
        <v>1.9E-3</v>
      </c>
      <c r="K26" s="80">
        <v>2.9999999999999997E-4</v>
      </c>
    </row>
    <row r="27" spans="2:23">
      <c r="B27" t="s">
        <v>2383</v>
      </c>
      <c r="C27" t="s">
        <v>2384</v>
      </c>
      <c r="D27" t="s">
        <v>106</v>
      </c>
      <c r="E27" s="86">
        <v>45103</v>
      </c>
      <c r="F27" s="77">
        <v>281.27999999999997</v>
      </c>
      <c r="G27" s="77">
        <v>126356.95</v>
      </c>
      <c r="H27" s="77">
        <v>1367.99937466704</v>
      </c>
      <c r="I27" s="78">
        <v>0</v>
      </c>
      <c r="J27" s="78">
        <v>4.0000000000000002E-4</v>
      </c>
      <c r="K27" s="78">
        <v>1E-4</v>
      </c>
      <c r="W27" s="95"/>
    </row>
    <row r="28" spans="2:23">
      <c r="B28" t="s">
        <v>2385</v>
      </c>
      <c r="C28" t="s">
        <v>2386</v>
      </c>
      <c r="D28" t="s">
        <v>102</v>
      </c>
      <c r="E28" s="86">
        <v>45158</v>
      </c>
      <c r="F28" s="77">
        <v>2338.39</v>
      </c>
      <c r="G28" s="77">
        <v>179087.5435</v>
      </c>
      <c r="H28" s="77">
        <v>4187.7652084496503</v>
      </c>
      <c r="I28" s="78">
        <v>0</v>
      </c>
      <c r="J28" s="78">
        <v>1.1000000000000001E-3</v>
      </c>
      <c r="K28" s="78">
        <v>2.0000000000000001E-4</v>
      </c>
      <c r="W28" s="95"/>
    </row>
    <row r="29" spans="2:23">
      <c r="B29" t="s">
        <v>2387</v>
      </c>
      <c r="C29" t="s">
        <v>2388</v>
      </c>
      <c r="D29" t="s">
        <v>106</v>
      </c>
      <c r="E29" s="86">
        <v>45103</v>
      </c>
      <c r="F29" s="77">
        <v>339.29</v>
      </c>
      <c r="G29" s="77">
        <v>126473.8</v>
      </c>
      <c r="H29" s="77">
        <v>1651.6557677209801</v>
      </c>
      <c r="I29" s="78">
        <v>0</v>
      </c>
      <c r="J29" s="78">
        <v>4.0000000000000002E-4</v>
      </c>
      <c r="K29" s="78">
        <v>1E-4</v>
      </c>
      <c r="W29" s="95"/>
    </row>
    <row r="30" spans="2:23">
      <c r="B30" s="79" t="s">
        <v>2389</v>
      </c>
      <c r="C30" s="16"/>
      <c r="F30" s="81">
        <v>51643944.299999997</v>
      </c>
      <c r="H30" s="81">
        <v>47224.7987106812</v>
      </c>
      <c r="J30" s="80">
        <v>1.26E-2</v>
      </c>
      <c r="K30" s="80">
        <v>1.6999999999999999E-3</v>
      </c>
    </row>
    <row r="31" spans="2:23">
      <c r="B31" t="s">
        <v>2390</v>
      </c>
      <c r="C31" t="s">
        <v>2391</v>
      </c>
      <c r="D31" t="s">
        <v>102</v>
      </c>
      <c r="E31" s="86">
        <v>43614</v>
      </c>
      <c r="F31" s="77">
        <v>24613020.879999999</v>
      </c>
      <c r="G31" s="77">
        <v>95.399420000000006</v>
      </c>
      <c r="H31" s="77">
        <v>23480.679163998801</v>
      </c>
      <c r="I31" s="78">
        <v>7.2999999999999995E-2</v>
      </c>
      <c r="J31" s="78">
        <v>6.3E-3</v>
      </c>
      <c r="K31" s="78">
        <v>8.9999999999999998E-4</v>
      </c>
      <c r="W31" s="95"/>
    </row>
    <row r="32" spans="2:23">
      <c r="B32" t="s">
        <v>2392</v>
      </c>
      <c r="C32" t="s">
        <v>2393</v>
      </c>
      <c r="D32" t="s">
        <v>102</v>
      </c>
      <c r="E32" s="86">
        <v>42170</v>
      </c>
      <c r="F32" s="77">
        <v>14870335.33</v>
      </c>
      <c r="G32" s="77">
        <v>80.657409000000143</v>
      </c>
      <c r="H32" s="77">
        <v>11994.027186789601</v>
      </c>
      <c r="I32" s="78">
        <v>2.2100000000000002E-2</v>
      </c>
      <c r="J32" s="78">
        <v>3.2000000000000002E-3</v>
      </c>
      <c r="K32" s="78">
        <v>4.0000000000000002E-4</v>
      </c>
      <c r="W32" s="95"/>
    </row>
    <row r="33" spans="2:23">
      <c r="B33" t="s">
        <v>2394</v>
      </c>
      <c r="C33" t="s">
        <v>2395</v>
      </c>
      <c r="D33" t="s">
        <v>102</v>
      </c>
      <c r="E33" s="86">
        <v>44655</v>
      </c>
      <c r="F33" s="77">
        <v>12160588.09</v>
      </c>
      <c r="G33" s="77">
        <v>96.624376000000055</v>
      </c>
      <c r="H33" s="77">
        <v>11750.0923598928</v>
      </c>
      <c r="I33" s="78">
        <v>4.0500000000000001E-2</v>
      </c>
      <c r="J33" s="78">
        <v>3.0999999999999999E-3</v>
      </c>
      <c r="K33" s="78">
        <v>4.0000000000000002E-4</v>
      </c>
      <c r="W33" s="95"/>
    </row>
    <row r="34" spans="2:23">
      <c r="B34" s="79" t="s">
        <v>2396</v>
      </c>
      <c r="C34" s="16"/>
      <c r="F34" s="81">
        <v>161456023.88</v>
      </c>
      <c r="H34" s="81">
        <v>295014.82356441696</v>
      </c>
      <c r="J34" s="80">
        <v>7.9000000000000001E-2</v>
      </c>
      <c r="K34" s="80">
        <v>1.09E-2</v>
      </c>
    </row>
    <row r="35" spans="2:23">
      <c r="B35" t="s">
        <v>2397</v>
      </c>
      <c r="C35" t="s">
        <v>2398</v>
      </c>
      <c r="D35" t="s">
        <v>102</v>
      </c>
      <c r="E35" s="86">
        <v>44166</v>
      </c>
      <c r="F35" s="77">
        <v>12257182.4</v>
      </c>
      <c r="G35" s="77">
        <v>50.583085000000068</v>
      </c>
      <c r="H35" s="77">
        <v>6200.0609919970302</v>
      </c>
      <c r="I35" s="78">
        <v>3.2000000000000001E-2</v>
      </c>
      <c r="J35" s="78">
        <v>1.6999999999999999E-3</v>
      </c>
      <c r="K35" s="78">
        <v>2.0000000000000001E-4</v>
      </c>
      <c r="W35" s="95"/>
    </row>
    <row r="36" spans="2:23">
      <c r="B36" t="s">
        <v>2399</v>
      </c>
      <c r="C36" t="s">
        <v>2400</v>
      </c>
      <c r="D36" t="s">
        <v>102</v>
      </c>
      <c r="E36" s="86">
        <v>44048</v>
      </c>
      <c r="F36" s="77">
        <v>9544108.3900000006</v>
      </c>
      <c r="G36" s="77">
        <v>139.68743400000008</v>
      </c>
      <c r="H36" s="77">
        <v>13331.920108169699</v>
      </c>
      <c r="I36" s="78">
        <v>1.26E-2</v>
      </c>
      <c r="J36" s="78">
        <v>3.5999999999999999E-3</v>
      </c>
      <c r="K36" s="78">
        <v>5.0000000000000001E-4</v>
      </c>
      <c r="W36" s="95"/>
    </row>
    <row r="37" spans="2:23">
      <c r="B37" t="s">
        <v>2401</v>
      </c>
      <c r="C37" t="s">
        <v>2402</v>
      </c>
      <c r="D37" t="s">
        <v>106</v>
      </c>
      <c r="E37" s="86">
        <v>42352</v>
      </c>
      <c r="F37" s="77">
        <v>4880682.6399999997</v>
      </c>
      <c r="G37" s="77">
        <v>95.79990000000025</v>
      </c>
      <c r="H37" s="77">
        <v>17996.7273013954</v>
      </c>
      <c r="I37" s="78">
        <v>2.4400000000000002E-2</v>
      </c>
      <c r="J37" s="78">
        <v>4.7999999999999996E-3</v>
      </c>
      <c r="K37" s="78">
        <v>6.9999999999999999E-4</v>
      </c>
      <c r="W37" s="95"/>
    </row>
    <row r="38" spans="2:23">
      <c r="B38" t="s">
        <v>2403</v>
      </c>
      <c r="C38" t="s">
        <v>2404</v>
      </c>
      <c r="D38" t="s">
        <v>106</v>
      </c>
      <c r="E38" s="86">
        <v>44759</v>
      </c>
      <c r="F38" s="77">
        <v>625320.94999999995</v>
      </c>
      <c r="G38" s="77">
        <v>100.87829999999995</v>
      </c>
      <c r="H38" s="77">
        <v>2427.99979088592</v>
      </c>
      <c r="I38" s="78">
        <v>6.6199999999999995E-2</v>
      </c>
      <c r="J38" s="78">
        <v>5.9999999999999995E-4</v>
      </c>
      <c r="K38" s="78">
        <v>1E-4</v>
      </c>
    </row>
    <row r="39" spans="2:23">
      <c r="B39" t="s">
        <v>2405</v>
      </c>
      <c r="C39" t="s">
        <v>2406</v>
      </c>
      <c r="D39" t="s">
        <v>110</v>
      </c>
      <c r="E39" s="86">
        <v>44743</v>
      </c>
      <c r="F39" s="77">
        <v>428307.24</v>
      </c>
      <c r="G39" s="77">
        <v>92.325100000000063</v>
      </c>
      <c r="H39" s="77">
        <v>1604.4778680881</v>
      </c>
      <c r="I39" s="78">
        <v>2.0999999999999999E-3</v>
      </c>
      <c r="J39" s="78">
        <v>4.0000000000000002E-4</v>
      </c>
      <c r="K39" s="78">
        <v>1E-4</v>
      </c>
      <c r="W39" s="95"/>
    </row>
    <row r="40" spans="2:23">
      <c r="B40" t="s">
        <v>2407</v>
      </c>
      <c r="C40" t="s">
        <v>2408</v>
      </c>
      <c r="D40" t="s">
        <v>106</v>
      </c>
      <c r="E40" s="86">
        <v>43556</v>
      </c>
      <c r="F40" s="77">
        <v>3853128.98</v>
      </c>
      <c r="G40" s="77">
        <v>118.49630000000013</v>
      </c>
      <c r="H40" s="77">
        <v>17573.8229955063</v>
      </c>
      <c r="I40" s="78">
        <v>5.8999999999999999E-3</v>
      </c>
      <c r="J40" s="78">
        <v>4.7000000000000002E-3</v>
      </c>
      <c r="K40" s="78">
        <v>5.9999999999999995E-4</v>
      </c>
      <c r="W40" s="95"/>
    </row>
    <row r="41" spans="2:23">
      <c r="B41" t="s">
        <v>2409</v>
      </c>
      <c r="C41" t="s">
        <v>2410</v>
      </c>
      <c r="D41" t="s">
        <v>106</v>
      </c>
      <c r="E41" s="86">
        <v>39008</v>
      </c>
      <c r="F41" s="77">
        <v>4997425</v>
      </c>
      <c r="G41" s="77">
        <v>4.9947999999999997</v>
      </c>
      <c r="H41" s="77">
        <v>960.75421663110001</v>
      </c>
      <c r="I41" s="78">
        <v>5.8400000000000001E-2</v>
      </c>
      <c r="J41" s="78">
        <v>2.9999999999999997E-4</v>
      </c>
      <c r="K41" s="78">
        <v>0</v>
      </c>
    </row>
    <row r="42" spans="2:23">
      <c r="B42" t="s">
        <v>2411</v>
      </c>
      <c r="C42" t="s">
        <v>2412</v>
      </c>
      <c r="D42" t="s">
        <v>102</v>
      </c>
      <c r="E42" s="86">
        <v>44317</v>
      </c>
      <c r="F42" s="77">
        <v>10263905</v>
      </c>
      <c r="G42" s="77">
        <v>105.353357</v>
      </c>
      <c r="H42" s="77">
        <v>10813.3684767907</v>
      </c>
      <c r="I42" s="78">
        <v>4.7000000000000002E-3</v>
      </c>
      <c r="J42" s="78">
        <v>2.8999999999999998E-3</v>
      </c>
      <c r="K42" s="78">
        <v>4.0000000000000002E-4</v>
      </c>
      <c r="W42" s="95"/>
    </row>
    <row r="43" spans="2:23">
      <c r="B43" t="s">
        <v>2413</v>
      </c>
      <c r="C43" t="s">
        <v>2414</v>
      </c>
      <c r="D43" t="s">
        <v>106</v>
      </c>
      <c r="E43" s="86">
        <v>42736</v>
      </c>
      <c r="F43" s="77">
        <v>3450857.39</v>
      </c>
      <c r="G43" s="77">
        <v>115.08450000000001</v>
      </c>
      <c r="H43" s="77">
        <v>15285.926194056099</v>
      </c>
      <c r="I43" s="78">
        <v>8.6300000000000002E-2</v>
      </c>
      <c r="J43" s="78">
        <v>4.1000000000000003E-3</v>
      </c>
      <c r="K43" s="78">
        <v>5.9999999999999995E-4</v>
      </c>
      <c r="W43" s="95"/>
    </row>
    <row r="44" spans="2:23">
      <c r="B44" t="s">
        <v>2415</v>
      </c>
      <c r="C44" t="s">
        <v>2416</v>
      </c>
      <c r="D44" t="s">
        <v>106</v>
      </c>
      <c r="E44" s="86">
        <v>43755</v>
      </c>
      <c r="F44" s="77">
        <v>427203.6</v>
      </c>
      <c r="G44" s="77">
        <v>172.57620000000009</v>
      </c>
      <c r="H44" s="77">
        <v>2837.68194396219</v>
      </c>
      <c r="I44" s="78">
        <v>8.5400000000000004E-2</v>
      </c>
      <c r="J44" s="78">
        <v>8.0000000000000004E-4</v>
      </c>
      <c r="K44" s="78">
        <v>1E-4</v>
      </c>
    </row>
    <row r="45" spans="2:23">
      <c r="B45" t="s">
        <v>2417</v>
      </c>
      <c r="C45" t="s">
        <v>2418</v>
      </c>
      <c r="D45" t="s">
        <v>106</v>
      </c>
      <c r="E45" s="86">
        <v>43466</v>
      </c>
      <c r="F45" s="77">
        <v>1727140.14</v>
      </c>
      <c r="G45" s="77">
        <v>159.9</v>
      </c>
      <c r="H45" s="77">
        <v>10629.7720757771</v>
      </c>
      <c r="I45" s="78">
        <v>2.6800000000000001E-2</v>
      </c>
      <c r="J45" s="78">
        <v>2.8E-3</v>
      </c>
      <c r="K45" s="78">
        <v>4.0000000000000002E-4</v>
      </c>
      <c r="W45" s="95"/>
    </row>
    <row r="46" spans="2:23">
      <c r="B46" t="s">
        <v>2419</v>
      </c>
      <c r="C46" t="s">
        <v>2420</v>
      </c>
      <c r="D46" t="s">
        <v>106</v>
      </c>
      <c r="E46" s="86">
        <v>41883</v>
      </c>
      <c r="F46" s="77">
        <v>3597746.16</v>
      </c>
      <c r="G46" s="77">
        <v>124.39790000000035</v>
      </c>
      <c r="H46" s="77">
        <v>17226.2790602565</v>
      </c>
      <c r="I46" s="78">
        <v>1.15E-2</v>
      </c>
      <c r="J46" s="78">
        <v>4.5999999999999999E-3</v>
      </c>
      <c r="K46" s="78">
        <v>5.9999999999999995E-4</v>
      </c>
      <c r="W46" s="95"/>
    </row>
    <row r="47" spans="2:23">
      <c r="B47" t="s">
        <v>2421</v>
      </c>
      <c r="C47" t="s">
        <v>2422</v>
      </c>
      <c r="D47" t="s">
        <v>106</v>
      </c>
      <c r="E47" s="86">
        <v>38961</v>
      </c>
      <c r="F47" s="77">
        <v>1846932</v>
      </c>
      <c r="G47" s="77">
        <v>2.4400000000000002E-2</v>
      </c>
      <c r="H47" s="77">
        <v>1.7345572693919999</v>
      </c>
      <c r="I47" s="78">
        <v>1.46E-2</v>
      </c>
      <c r="J47" s="78">
        <v>0</v>
      </c>
      <c r="K47" s="78">
        <v>0</v>
      </c>
    </row>
    <row r="48" spans="2:23">
      <c r="B48" t="s">
        <v>2423</v>
      </c>
      <c r="C48" t="s">
        <v>2424</v>
      </c>
      <c r="D48" t="s">
        <v>106</v>
      </c>
      <c r="E48" s="86">
        <v>42979</v>
      </c>
      <c r="F48" s="77">
        <v>3486922.61</v>
      </c>
      <c r="G48" s="77">
        <v>120.38980000000006</v>
      </c>
      <c r="H48" s="77">
        <v>16157.713852728701</v>
      </c>
      <c r="I48" s="78">
        <v>6.9699999999999998E-2</v>
      </c>
      <c r="J48" s="78">
        <v>4.3E-3</v>
      </c>
      <c r="K48" s="78">
        <v>5.9999999999999995E-4</v>
      </c>
      <c r="W48" s="95"/>
    </row>
    <row r="49" spans="2:23">
      <c r="B49" t="s">
        <v>2425</v>
      </c>
      <c r="C49" t="s">
        <v>2426</v>
      </c>
      <c r="D49" t="s">
        <v>106</v>
      </c>
      <c r="E49" s="86">
        <v>42005</v>
      </c>
      <c r="F49" s="77">
        <v>1393086</v>
      </c>
      <c r="G49" s="77">
        <v>137.91679999999997</v>
      </c>
      <c r="H49" s="77">
        <v>7395.0822852923502</v>
      </c>
      <c r="I49" s="78">
        <v>7.0000000000000007E-2</v>
      </c>
      <c r="J49" s="78">
        <v>2E-3</v>
      </c>
      <c r="K49" s="78">
        <v>2.9999999999999997E-4</v>
      </c>
    </row>
    <row r="50" spans="2:23">
      <c r="B50" t="s">
        <v>2427</v>
      </c>
      <c r="C50" t="s">
        <v>2428</v>
      </c>
      <c r="D50" t="s">
        <v>106</v>
      </c>
      <c r="E50" s="86">
        <v>44317</v>
      </c>
      <c r="F50" s="77">
        <v>1284202.03</v>
      </c>
      <c r="G50" s="77">
        <v>124.24440000000035</v>
      </c>
      <c r="H50" s="77">
        <v>6141.2685126941196</v>
      </c>
      <c r="I50" s="78">
        <v>1.1000000000000001E-3</v>
      </c>
      <c r="J50" s="78">
        <v>1.6000000000000001E-3</v>
      </c>
      <c r="K50" s="78">
        <v>2.0000000000000001E-4</v>
      </c>
      <c r="W50" s="95"/>
    </row>
    <row r="51" spans="2:23">
      <c r="B51" t="s">
        <v>2429</v>
      </c>
      <c r="C51" t="s">
        <v>2430</v>
      </c>
      <c r="D51" t="s">
        <v>106</v>
      </c>
      <c r="E51" s="86">
        <v>38636</v>
      </c>
      <c r="F51" s="77">
        <v>4119097</v>
      </c>
      <c r="G51" s="77">
        <v>4.0739000000000001</v>
      </c>
      <c r="H51" s="77">
        <v>645.89257893686704</v>
      </c>
      <c r="I51" s="78">
        <v>4.5600000000000002E-2</v>
      </c>
      <c r="J51" s="78">
        <v>2.0000000000000001E-4</v>
      </c>
      <c r="K51" s="78">
        <v>0</v>
      </c>
    </row>
    <row r="52" spans="2:23">
      <c r="B52" t="s">
        <v>2431</v>
      </c>
      <c r="C52" t="s">
        <v>2432</v>
      </c>
      <c r="D52" t="s">
        <v>106</v>
      </c>
      <c r="E52" s="86">
        <v>36857</v>
      </c>
      <c r="F52" s="77">
        <v>1479000</v>
      </c>
      <c r="G52" s="77">
        <v>1E-4</v>
      </c>
      <c r="H52" s="77">
        <v>5.6926709999999998E-3</v>
      </c>
      <c r="I52" s="78">
        <v>3.8899999999999997E-2</v>
      </c>
      <c r="J52" s="78">
        <v>0</v>
      </c>
      <c r="K52" s="78">
        <v>0</v>
      </c>
    </row>
    <row r="53" spans="2:23">
      <c r="B53" t="s">
        <v>2433</v>
      </c>
      <c r="C53" t="s">
        <v>2434</v>
      </c>
      <c r="D53" t="s">
        <v>106</v>
      </c>
      <c r="E53" s="86">
        <v>43556</v>
      </c>
      <c r="F53" s="77">
        <v>1944240.73</v>
      </c>
      <c r="G53" s="77">
        <v>139.68280000000024</v>
      </c>
      <c r="H53" s="77">
        <v>10452.9983081666</v>
      </c>
      <c r="I53" s="78">
        <v>3.3300000000000003E-2</v>
      </c>
      <c r="J53" s="78">
        <v>2.8E-3</v>
      </c>
      <c r="K53" s="78">
        <v>4.0000000000000002E-4</v>
      </c>
      <c r="W53" s="95"/>
    </row>
    <row r="54" spans="2:23">
      <c r="B54" t="s">
        <v>2435</v>
      </c>
      <c r="C54" t="s">
        <v>2436</v>
      </c>
      <c r="D54" t="s">
        <v>102</v>
      </c>
      <c r="E54" s="86">
        <v>42589</v>
      </c>
      <c r="F54" s="77">
        <v>6779244.2599999998</v>
      </c>
      <c r="G54" s="77">
        <v>132.06499400000004</v>
      </c>
      <c r="H54" s="77">
        <v>8953.0085252143399</v>
      </c>
      <c r="I54" s="78">
        <v>7.6700000000000004E-2</v>
      </c>
      <c r="J54" s="78">
        <v>2.3999999999999998E-3</v>
      </c>
      <c r="K54" s="78">
        <v>2.9999999999999997E-4</v>
      </c>
      <c r="W54" s="95"/>
    </row>
    <row r="55" spans="2:23">
      <c r="B55" t="s">
        <v>2437</v>
      </c>
      <c r="C55" t="s">
        <v>2438</v>
      </c>
      <c r="D55" t="s">
        <v>102</v>
      </c>
      <c r="E55" s="86">
        <v>41881</v>
      </c>
      <c r="F55" s="77">
        <v>11091264.93</v>
      </c>
      <c r="G55" s="77">
        <v>75.594793999999993</v>
      </c>
      <c r="H55" s="77">
        <v>8384.4188758277396</v>
      </c>
      <c r="I55" s="78">
        <v>7.2900000000000006E-2</v>
      </c>
      <c r="J55" s="78">
        <v>2.2000000000000001E-3</v>
      </c>
      <c r="K55" s="78">
        <v>2.9999999999999997E-4</v>
      </c>
      <c r="W55" s="95"/>
    </row>
    <row r="56" spans="2:23">
      <c r="B56" t="s">
        <v>2439</v>
      </c>
      <c r="C56" t="s">
        <v>2440</v>
      </c>
      <c r="D56" t="s">
        <v>102</v>
      </c>
      <c r="E56" s="86">
        <v>43739</v>
      </c>
      <c r="F56" s="77">
        <v>26323335.969999999</v>
      </c>
      <c r="G56" s="77">
        <v>105.96142699999984</v>
      </c>
      <c r="H56" s="77">
        <v>27892.5824278162</v>
      </c>
      <c r="I56" s="78">
        <v>4.5400000000000003E-2</v>
      </c>
      <c r="J56" s="78">
        <v>7.4999999999999997E-3</v>
      </c>
      <c r="K56" s="78">
        <v>1E-3</v>
      </c>
      <c r="W56" s="95"/>
    </row>
    <row r="57" spans="2:23">
      <c r="B57" t="s">
        <v>2441</v>
      </c>
      <c r="C57" t="s">
        <v>2442</v>
      </c>
      <c r="D57" t="s">
        <v>102</v>
      </c>
      <c r="E57" s="86">
        <v>44104</v>
      </c>
      <c r="F57" s="77">
        <v>18254807.030000001</v>
      </c>
      <c r="G57" s="77">
        <v>69.301680000000005</v>
      </c>
      <c r="H57" s="77">
        <v>12650.887952548201</v>
      </c>
      <c r="I57" s="78">
        <v>1.7899999999999999E-2</v>
      </c>
      <c r="J57" s="78">
        <v>3.3999999999999998E-3</v>
      </c>
      <c r="K57" s="78">
        <v>5.0000000000000001E-4</v>
      </c>
      <c r="W57" s="95"/>
    </row>
    <row r="58" spans="2:23">
      <c r="B58" t="s">
        <v>2443</v>
      </c>
      <c r="C58" t="s">
        <v>2444</v>
      </c>
      <c r="D58" t="s">
        <v>106</v>
      </c>
      <c r="E58" s="86">
        <v>42555</v>
      </c>
      <c r="F58" s="77">
        <v>347401.87</v>
      </c>
      <c r="G58" s="77">
        <v>100.13479999999997</v>
      </c>
      <c r="H58" s="77">
        <v>1338.95227555719</v>
      </c>
      <c r="I58" s="78">
        <v>6.4899999999999999E-2</v>
      </c>
      <c r="J58" s="78">
        <v>4.0000000000000002E-4</v>
      </c>
      <c r="K58" s="78">
        <v>0</v>
      </c>
      <c r="W58" s="95"/>
    </row>
    <row r="59" spans="2:23">
      <c r="B59" t="s">
        <v>2445</v>
      </c>
      <c r="C59" t="s">
        <v>2446</v>
      </c>
      <c r="D59" t="s">
        <v>106</v>
      </c>
      <c r="E59" s="86">
        <v>44760</v>
      </c>
      <c r="F59" s="77">
        <v>6504705.0099999998</v>
      </c>
      <c r="G59" s="77">
        <v>105.34789999999991</v>
      </c>
      <c r="H59" s="77">
        <v>26375.542427405398</v>
      </c>
      <c r="I59" s="78">
        <v>5.4000000000000003E-3</v>
      </c>
      <c r="J59" s="78">
        <v>7.1000000000000004E-3</v>
      </c>
      <c r="K59" s="78">
        <v>1E-3</v>
      </c>
      <c r="W59" s="95"/>
    </row>
    <row r="60" spans="2:23">
      <c r="B60" t="s">
        <v>2447</v>
      </c>
      <c r="C60" t="s">
        <v>2448</v>
      </c>
      <c r="D60" t="s">
        <v>106</v>
      </c>
      <c r="E60" s="86">
        <v>45093</v>
      </c>
      <c r="F60" s="77">
        <v>218852.01</v>
      </c>
      <c r="G60" s="77">
        <v>125.06090000000015</v>
      </c>
      <c r="H60" s="77">
        <v>1053.4647311968799</v>
      </c>
      <c r="I60" s="78">
        <v>1.5E-3</v>
      </c>
      <c r="J60" s="78">
        <v>2.9999999999999997E-4</v>
      </c>
      <c r="K60" s="78">
        <v>0</v>
      </c>
      <c r="W60" s="95"/>
    </row>
    <row r="61" spans="2:23">
      <c r="B61" t="s">
        <v>2449</v>
      </c>
      <c r="C61" t="s">
        <v>2450</v>
      </c>
      <c r="D61" t="s">
        <v>106</v>
      </c>
      <c r="E61" s="86">
        <v>36907</v>
      </c>
      <c r="F61" s="77">
        <v>499706</v>
      </c>
      <c r="G61" s="77">
        <v>1E-4</v>
      </c>
      <c r="H61" s="77">
        <v>1.9233683939999999E-3</v>
      </c>
      <c r="I61" s="78">
        <v>2.3400000000000001E-2</v>
      </c>
      <c r="J61" s="78">
        <v>0</v>
      </c>
      <c r="K61" s="78">
        <v>0</v>
      </c>
    </row>
    <row r="62" spans="2:23">
      <c r="B62" t="s">
        <v>2451</v>
      </c>
      <c r="C62" t="s">
        <v>2452</v>
      </c>
      <c r="D62" t="s">
        <v>106</v>
      </c>
      <c r="E62" s="86">
        <v>38565</v>
      </c>
      <c r="F62" s="77">
        <v>4061272.55</v>
      </c>
      <c r="G62" s="77">
        <v>1E-4</v>
      </c>
      <c r="H62" s="77">
        <v>1.5631838044950001E-2</v>
      </c>
      <c r="I62" s="78">
        <v>6.9500000000000006E-2</v>
      </c>
      <c r="J62" s="78">
        <v>0</v>
      </c>
      <c r="K62" s="78">
        <v>0</v>
      </c>
      <c r="W62" s="95"/>
    </row>
    <row r="63" spans="2:23">
      <c r="B63" t="s">
        <v>2453</v>
      </c>
      <c r="C63" t="s">
        <v>2454</v>
      </c>
      <c r="D63" t="s">
        <v>106</v>
      </c>
      <c r="E63" s="86">
        <v>42403</v>
      </c>
      <c r="F63" s="77">
        <v>4776091.71</v>
      </c>
      <c r="G63" s="77">
        <v>121.0806</v>
      </c>
      <c r="H63" s="77">
        <v>22258.4610007212</v>
      </c>
      <c r="I63" s="78">
        <v>9.5500000000000002E-2</v>
      </c>
      <c r="J63" s="78">
        <v>6.0000000000000001E-3</v>
      </c>
      <c r="K63" s="78">
        <v>8.0000000000000004E-4</v>
      </c>
      <c r="W63" s="95"/>
    </row>
    <row r="64" spans="2:23">
      <c r="B64" t="s">
        <v>2455</v>
      </c>
      <c r="C64" t="s">
        <v>2456</v>
      </c>
      <c r="D64" t="s">
        <v>106</v>
      </c>
      <c r="E64" s="86">
        <v>41274</v>
      </c>
      <c r="F64" s="77">
        <v>139972.16</v>
      </c>
      <c r="G64" s="77">
        <v>1E-4</v>
      </c>
      <c r="H64" s="77">
        <v>5.3875284384000003E-4</v>
      </c>
      <c r="I64" s="78">
        <v>9.5999999999999992E-3</v>
      </c>
      <c r="J64" s="78">
        <v>0</v>
      </c>
      <c r="K64" s="78">
        <v>0</v>
      </c>
    </row>
    <row r="65" spans="2:23">
      <c r="B65" t="s">
        <v>2457</v>
      </c>
      <c r="C65" t="s">
        <v>2458</v>
      </c>
      <c r="D65" t="s">
        <v>102</v>
      </c>
      <c r="E65" s="86">
        <v>44308</v>
      </c>
      <c r="F65" s="77">
        <v>1619261.14</v>
      </c>
      <c r="G65" s="77">
        <v>100.90159300000001</v>
      </c>
      <c r="H65" s="77">
        <v>1633.8602850899599</v>
      </c>
      <c r="I65" s="78">
        <v>7.7799999999999994E-2</v>
      </c>
      <c r="J65" s="78">
        <v>4.0000000000000002E-4</v>
      </c>
      <c r="K65" s="78">
        <v>1E-4</v>
      </c>
      <c r="W65" s="95"/>
    </row>
    <row r="66" spans="2:23">
      <c r="B66" t="s">
        <v>2459</v>
      </c>
      <c r="C66" t="s">
        <v>2460</v>
      </c>
      <c r="D66" t="s">
        <v>102</v>
      </c>
      <c r="E66" s="86">
        <v>44311</v>
      </c>
      <c r="F66" s="77">
        <v>7196716.1299999999</v>
      </c>
      <c r="G66" s="77">
        <v>101.026488</v>
      </c>
      <c r="H66" s="77">
        <v>7270.5895574685201</v>
      </c>
      <c r="I66" s="78">
        <v>7.7799999999999994E-2</v>
      </c>
      <c r="J66" s="78">
        <v>1.9E-3</v>
      </c>
      <c r="K66" s="78">
        <v>2.9999999999999997E-4</v>
      </c>
    </row>
    <row r="67" spans="2:23">
      <c r="B67" t="s">
        <v>2461</v>
      </c>
      <c r="C67" t="s">
        <v>2462</v>
      </c>
      <c r="D67" t="s">
        <v>110</v>
      </c>
      <c r="E67" s="86">
        <v>42527</v>
      </c>
      <c r="F67" s="77">
        <v>2036904.85</v>
      </c>
      <c r="G67" s="77">
        <v>236.17859999999999</v>
      </c>
      <c r="H67" s="77">
        <v>19519.550600336901</v>
      </c>
      <c r="I67" s="78">
        <v>2.6700000000000002E-2</v>
      </c>
      <c r="J67" s="78">
        <v>5.1999999999999998E-3</v>
      </c>
      <c r="K67" s="78">
        <v>6.9999999999999999E-4</v>
      </c>
      <c r="W67" s="95"/>
    </row>
    <row r="68" spans="2:23">
      <c r="B68" s="79" t="s">
        <v>235</v>
      </c>
      <c r="C68" s="16"/>
      <c r="F68" s="81">
        <v>951918832.20799994</v>
      </c>
      <c r="H68" s="81">
        <v>3353596.6299380339</v>
      </c>
      <c r="J68" s="80">
        <v>0.89759999999999995</v>
      </c>
      <c r="K68" s="80">
        <v>0.1236</v>
      </c>
    </row>
    <row r="69" spans="2:23">
      <c r="B69" s="79" t="s">
        <v>2463</v>
      </c>
      <c r="C69" s="16"/>
      <c r="F69" s="81">
        <v>25350856.449999999</v>
      </c>
      <c r="H69" s="81">
        <v>111277.86654691841</v>
      </c>
      <c r="J69" s="80">
        <v>2.98E-2</v>
      </c>
      <c r="K69" s="80">
        <v>4.1000000000000003E-3</v>
      </c>
    </row>
    <row r="70" spans="2:23">
      <c r="B70" t="s">
        <v>2464</v>
      </c>
      <c r="C70" t="s">
        <v>2465</v>
      </c>
      <c r="D70" t="s">
        <v>106</v>
      </c>
      <c r="E70" s="86">
        <v>43795</v>
      </c>
      <c r="F70" s="77">
        <v>5629669.7199999997</v>
      </c>
      <c r="G70" s="77">
        <v>147.65120000000007</v>
      </c>
      <c r="H70" s="77">
        <v>31993.9460809265</v>
      </c>
      <c r="I70" s="78">
        <v>7.51E-2</v>
      </c>
      <c r="J70" s="78">
        <v>8.6E-3</v>
      </c>
      <c r="K70" s="78">
        <v>1.1999999999999999E-3</v>
      </c>
      <c r="W70" s="95"/>
    </row>
    <row r="71" spans="2:23">
      <c r="B71" t="s">
        <v>2466</v>
      </c>
      <c r="C71" t="s">
        <v>2467</v>
      </c>
      <c r="D71" t="s">
        <v>106</v>
      </c>
      <c r="E71" s="86">
        <v>44337</v>
      </c>
      <c r="F71" s="77">
        <v>7703542.8799999999</v>
      </c>
      <c r="G71" s="77">
        <v>91.851900000000001</v>
      </c>
      <c r="H71" s="77">
        <v>27234.9485844872</v>
      </c>
      <c r="I71" s="78">
        <v>1E-3</v>
      </c>
      <c r="J71" s="78">
        <v>7.3000000000000001E-3</v>
      </c>
      <c r="K71" s="78">
        <v>1E-3</v>
      </c>
      <c r="W71" s="95"/>
    </row>
    <row r="72" spans="2:23">
      <c r="B72" t="s">
        <v>2468</v>
      </c>
      <c r="C72" t="s">
        <v>2469</v>
      </c>
      <c r="D72" t="s">
        <v>106</v>
      </c>
      <c r="E72" s="86">
        <v>44329</v>
      </c>
      <c r="F72" s="77">
        <v>4440029.0199999996</v>
      </c>
      <c r="G72" s="77">
        <v>90.097300000000104</v>
      </c>
      <c r="H72" s="77">
        <v>15397.332778744099</v>
      </c>
      <c r="I72" s="78">
        <v>3.1699999999999999E-2</v>
      </c>
      <c r="J72" s="78">
        <v>4.1000000000000003E-3</v>
      </c>
      <c r="K72" s="78">
        <v>5.9999999999999995E-4</v>
      </c>
    </row>
    <row r="73" spans="2:23">
      <c r="B73" t="s">
        <v>2470</v>
      </c>
      <c r="C73" t="s">
        <v>2471</v>
      </c>
      <c r="D73" t="s">
        <v>106</v>
      </c>
      <c r="E73" s="86">
        <v>43800</v>
      </c>
      <c r="F73" s="77">
        <v>1548259.25</v>
      </c>
      <c r="G73" s="77">
        <v>210.83540000000005</v>
      </c>
      <c r="H73" s="77">
        <v>12564.208265099</v>
      </c>
      <c r="I73" s="78">
        <v>1.17E-2</v>
      </c>
      <c r="J73" s="78">
        <v>3.3999999999999998E-3</v>
      </c>
      <c r="K73" s="78">
        <v>5.0000000000000001E-4</v>
      </c>
      <c r="W73" s="95"/>
    </row>
    <row r="74" spans="2:23">
      <c r="B74" t="s">
        <v>2472</v>
      </c>
      <c r="C74" t="s">
        <v>2473</v>
      </c>
      <c r="D74" t="s">
        <v>106</v>
      </c>
      <c r="E74" s="86">
        <v>44287</v>
      </c>
      <c r="F74" s="77">
        <v>2152357.9500000002</v>
      </c>
      <c r="G74" s="77">
        <v>121.62879999999996</v>
      </c>
      <c r="H74" s="77">
        <v>10076.2476260687</v>
      </c>
      <c r="I74" s="78">
        <v>1.43E-2</v>
      </c>
      <c r="J74" s="78">
        <v>2.7000000000000001E-3</v>
      </c>
      <c r="K74" s="78">
        <v>4.0000000000000002E-4</v>
      </c>
      <c r="W74" s="95"/>
    </row>
    <row r="75" spans="2:23">
      <c r="B75" t="s">
        <v>2474</v>
      </c>
      <c r="C75" t="s">
        <v>2475</v>
      </c>
      <c r="D75" t="s">
        <v>106</v>
      </c>
      <c r="E75" s="86">
        <v>44378</v>
      </c>
      <c r="F75" s="77">
        <v>3876997.63</v>
      </c>
      <c r="G75" s="77">
        <v>93.892600000000016</v>
      </c>
      <c r="H75" s="77">
        <v>14011.183211592899</v>
      </c>
      <c r="I75" s="78">
        <v>2.5000000000000001E-2</v>
      </c>
      <c r="J75" s="78">
        <v>3.8E-3</v>
      </c>
      <c r="K75" s="78">
        <v>5.0000000000000001E-4</v>
      </c>
      <c r="W75" s="95"/>
    </row>
    <row r="76" spans="2:23">
      <c r="B76" s="79" t="s">
        <v>2476</v>
      </c>
      <c r="C76" s="16"/>
      <c r="F76" s="81">
        <v>3282.76</v>
      </c>
      <c r="H76" s="81">
        <v>5646.3822127951444</v>
      </c>
      <c r="J76" s="80">
        <v>1.5E-3</v>
      </c>
      <c r="K76" s="80">
        <v>2.0000000000000001E-4</v>
      </c>
    </row>
    <row r="77" spans="2:23">
      <c r="B77" t="s">
        <v>2477</v>
      </c>
      <c r="C77" t="s">
        <v>2478</v>
      </c>
      <c r="D77" t="s">
        <v>113</v>
      </c>
      <c r="E77" s="86">
        <v>43971</v>
      </c>
      <c r="F77" s="77">
        <v>234.15</v>
      </c>
      <c r="G77" s="77">
        <v>17409.889999999956</v>
      </c>
      <c r="H77" s="77">
        <v>191.60893952173001</v>
      </c>
      <c r="I77" s="78">
        <v>0</v>
      </c>
      <c r="J77" s="78">
        <v>1E-4</v>
      </c>
      <c r="K77" s="78">
        <v>0</v>
      </c>
    </row>
    <row r="78" spans="2:23">
      <c r="B78" t="s">
        <v>2477</v>
      </c>
      <c r="C78" t="s">
        <v>2479</v>
      </c>
      <c r="D78" t="s">
        <v>113</v>
      </c>
      <c r="E78" s="86">
        <v>43971</v>
      </c>
      <c r="F78" s="77">
        <v>1920.3</v>
      </c>
      <c r="G78" s="77">
        <v>17302.930000000033</v>
      </c>
      <c r="H78" s="77">
        <v>1561.7600549624401</v>
      </c>
      <c r="I78" s="78">
        <v>0</v>
      </c>
      <c r="J78" s="78">
        <v>4.0000000000000002E-4</v>
      </c>
      <c r="K78" s="78">
        <v>1E-4</v>
      </c>
    </row>
    <row r="79" spans="2:23">
      <c r="B79" t="s">
        <v>2477</v>
      </c>
      <c r="C79" t="s">
        <v>2480</v>
      </c>
      <c r="D79" t="s">
        <v>113</v>
      </c>
      <c r="E79" s="86">
        <v>43971</v>
      </c>
      <c r="F79" s="77">
        <v>123.24</v>
      </c>
      <c r="G79" s="77">
        <v>17409.88000000007</v>
      </c>
      <c r="H79" s="77">
        <v>100.849336507234</v>
      </c>
      <c r="I79" s="78">
        <v>0</v>
      </c>
      <c r="J79" s="78">
        <v>0</v>
      </c>
      <c r="K79" s="78">
        <v>0</v>
      </c>
    </row>
    <row r="80" spans="2:23">
      <c r="B80" t="s">
        <v>2481</v>
      </c>
      <c r="C80" t="s">
        <v>2482</v>
      </c>
      <c r="D80" t="s">
        <v>106</v>
      </c>
      <c r="E80" s="86">
        <v>44616</v>
      </c>
      <c r="F80" s="77">
        <v>1005.07</v>
      </c>
      <c r="G80" s="77">
        <v>98026.36</v>
      </c>
      <c r="H80" s="77">
        <v>3792.16388180374</v>
      </c>
      <c r="I80" s="78">
        <v>0</v>
      </c>
      <c r="J80" s="78">
        <v>1E-3</v>
      </c>
      <c r="K80" s="78">
        <v>1E-4</v>
      </c>
      <c r="W80" s="95"/>
    </row>
    <row r="81" spans="2:23">
      <c r="B81" s="79" t="s">
        <v>2483</v>
      </c>
      <c r="C81" s="16"/>
      <c r="F81" s="81">
        <v>60148637.93</v>
      </c>
      <c r="H81" s="81">
        <v>218618.54372114854</v>
      </c>
      <c r="J81" s="80">
        <v>5.8500000000000003E-2</v>
      </c>
      <c r="K81" s="80">
        <v>8.0999999999999996E-3</v>
      </c>
    </row>
    <row r="82" spans="2:23">
      <c r="B82" t="s">
        <v>2484</v>
      </c>
      <c r="C82" t="s">
        <v>2485</v>
      </c>
      <c r="D82" t="s">
        <v>106</v>
      </c>
      <c r="E82" s="86">
        <v>43431</v>
      </c>
      <c r="F82" s="77">
        <v>305415.03999999998</v>
      </c>
      <c r="G82" s="77">
        <v>830.74030000000232</v>
      </c>
      <c r="H82" s="77">
        <v>9765.7051994137692</v>
      </c>
      <c r="I82" s="78">
        <v>1E-4</v>
      </c>
      <c r="J82" s="78">
        <v>2.5999999999999999E-3</v>
      </c>
      <c r="K82" s="78">
        <v>4.0000000000000002E-4</v>
      </c>
      <c r="W82" s="95"/>
    </row>
    <row r="83" spans="2:23">
      <c r="B83" t="s">
        <v>2486</v>
      </c>
      <c r="C83" t="s">
        <v>2487</v>
      </c>
      <c r="D83" t="s">
        <v>106</v>
      </c>
      <c r="E83" s="86">
        <v>42460</v>
      </c>
      <c r="F83" s="77">
        <v>8082123.1699999999</v>
      </c>
      <c r="G83" s="77">
        <v>56.232700000000001</v>
      </c>
      <c r="H83" s="77">
        <v>17492.920095818001</v>
      </c>
      <c r="I83" s="78">
        <v>1.1000000000000001E-3</v>
      </c>
      <c r="J83" s="78">
        <v>4.7000000000000002E-3</v>
      </c>
      <c r="K83" s="78">
        <v>5.9999999999999995E-4</v>
      </c>
      <c r="W83" s="95"/>
    </row>
    <row r="84" spans="2:23">
      <c r="B84" t="s">
        <v>2488</v>
      </c>
      <c r="C84" t="s">
        <v>2489</v>
      </c>
      <c r="D84" t="s">
        <v>106</v>
      </c>
      <c r="E84" s="86">
        <v>43090</v>
      </c>
      <c r="F84" s="77">
        <v>6331992.2599999998</v>
      </c>
      <c r="G84" s="77">
        <v>114.61660000000002</v>
      </c>
      <c r="H84" s="77">
        <v>27934.1723123587</v>
      </c>
      <c r="I84" s="78">
        <v>6.3299999999999995E-2</v>
      </c>
      <c r="J84" s="78">
        <v>7.4999999999999997E-3</v>
      </c>
      <c r="K84" s="78">
        <v>1E-3</v>
      </c>
      <c r="W84" s="95"/>
    </row>
    <row r="85" spans="2:23">
      <c r="B85" t="s">
        <v>2490</v>
      </c>
      <c r="C85" t="s">
        <v>2491</v>
      </c>
      <c r="D85" t="s">
        <v>106</v>
      </c>
      <c r="E85" s="86">
        <v>43431</v>
      </c>
      <c r="F85" s="77">
        <v>5054334.96</v>
      </c>
      <c r="G85" s="77">
        <v>84.913899999999714</v>
      </c>
      <c r="H85" s="77">
        <v>16519.2649614242</v>
      </c>
      <c r="I85" s="78">
        <v>6.7400000000000002E-2</v>
      </c>
      <c r="J85" s="78">
        <v>4.4000000000000003E-3</v>
      </c>
      <c r="K85" s="78">
        <v>5.9999999999999995E-4</v>
      </c>
      <c r="W85" s="95"/>
    </row>
    <row r="86" spans="2:23">
      <c r="B86" t="s">
        <v>2492</v>
      </c>
      <c r="C86" t="s">
        <v>2493</v>
      </c>
      <c r="D86" t="s">
        <v>106</v>
      </c>
      <c r="E86" s="86">
        <v>42095</v>
      </c>
      <c r="F86" s="77">
        <v>8264573.8099999996</v>
      </c>
      <c r="G86" s="77">
        <v>67.277399999999986</v>
      </c>
      <c r="H86" s="77">
        <v>21401.172774348001</v>
      </c>
      <c r="I86" s="78">
        <v>5.0000000000000001E-4</v>
      </c>
      <c r="J86" s="78">
        <v>5.7000000000000002E-3</v>
      </c>
      <c r="K86" s="78">
        <v>8.0000000000000004E-4</v>
      </c>
      <c r="W86" s="95"/>
    </row>
    <row r="87" spans="2:23">
      <c r="B87" t="s">
        <v>2494</v>
      </c>
      <c r="C87" t="s">
        <v>2495</v>
      </c>
      <c r="D87" t="s">
        <v>106</v>
      </c>
      <c r="E87" s="86">
        <v>44039</v>
      </c>
      <c r="F87" s="77">
        <v>5264132.0199999996</v>
      </c>
      <c r="G87" s="77">
        <v>116.00320000000006</v>
      </c>
      <c r="H87" s="77">
        <v>23504.1555807896</v>
      </c>
      <c r="I87" s="78">
        <v>2.9999999999999997E-4</v>
      </c>
      <c r="J87" s="78">
        <v>6.3E-3</v>
      </c>
      <c r="K87" s="78">
        <v>8.9999999999999998E-4</v>
      </c>
    </row>
    <row r="88" spans="2:23">
      <c r="B88" t="s">
        <v>2496</v>
      </c>
      <c r="C88" t="s">
        <v>2497</v>
      </c>
      <c r="D88" t="s">
        <v>106</v>
      </c>
      <c r="E88" s="86">
        <v>42831</v>
      </c>
      <c r="F88" s="77">
        <v>4715954.78</v>
      </c>
      <c r="G88" s="77">
        <v>130.94850000000005</v>
      </c>
      <c r="H88" s="77">
        <v>23769.391901544899</v>
      </c>
      <c r="I88" s="78">
        <v>7.3700000000000002E-2</v>
      </c>
      <c r="J88" s="78">
        <v>6.4000000000000003E-3</v>
      </c>
      <c r="K88" s="78">
        <v>8.9999999999999998E-4</v>
      </c>
      <c r="W88" s="95"/>
    </row>
    <row r="89" spans="2:23">
      <c r="B89" t="s">
        <v>2498</v>
      </c>
      <c r="C89" t="s">
        <v>2499</v>
      </c>
      <c r="D89" t="s">
        <v>106</v>
      </c>
      <c r="E89" s="86">
        <v>43382</v>
      </c>
      <c r="F89" s="77">
        <v>1882047.02</v>
      </c>
      <c r="G89" s="77">
        <v>177.60820000000012</v>
      </c>
      <c r="H89" s="77">
        <v>12865.936196360801</v>
      </c>
      <c r="I89" s="78">
        <v>8.8999999999999996E-2</v>
      </c>
      <c r="J89" s="78">
        <v>3.3999999999999998E-3</v>
      </c>
      <c r="K89" s="78">
        <v>5.0000000000000001E-4</v>
      </c>
      <c r="W89" s="95"/>
    </row>
    <row r="90" spans="2:23">
      <c r="B90" t="s">
        <v>2500</v>
      </c>
      <c r="C90" t="s">
        <v>2501</v>
      </c>
      <c r="D90" t="s">
        <v>106</v>
      </c>
      <c r="E90" s="86">
        <v>43382</v>
      </c>
      <c r="F90" s="77">
        <v>14325.38</v>
      </c>
      <c r="G90" s="77">
        <v>263.0086</v>
      </c>
      <c r="H90" s="77">
        <v>145.01870134193501</v>
      </c>
      <c r="I90" s="78">
        <v>0</v>
      </c>
      <c r="J90" s="78">
        <v>0</v>
      </c>
      <c r="K90" s="78">
        <v>0</v>
      </c>
      <c r="W90" s="95"/>
    </row>
    <row r="91" spans="2:23">
      <c r="B91" t="s">
        <v>2502</v>
      </c>
      <c r="C91" t="s">
        <v>2503</v>
      </c>
      <c r="D91" t="s">
        <v>106</v>
      </c>
      <c r="E91" s="86">
        <v>39345</v>
      </c>
      <c r="F91" s="77">
        <v>5664576</v>
      </c>
      <c r="G91" s="77">
        <v>7.2138999999999811</v>
      </c>
      <c r="H91" s="77">
        <v>1572.8432281983401</v>
      </c>
      <c r="I91" s="78">
        <v>5.5E-2</v>
      </c>
      <c r="J91" s="78">
        <v>4.0000000000000002E-4</v>
      </c>
      <c r="K91" s="78">
        <v>1E-4</v>
      </c>
    </row>
    <row r="92" spans="2:23">
      <c r="B92" t="s">
        <v>2504</v>
      </c>
      <c r="C92" t="s">
        <v>2505</v>
      </c>
      <c r="D92" t="s">
        <v>106</v>
      </c>
      <c r="E92" s="86">
        <v>44665</v>
      </c>
      <c r="F92" s="77">
        <v>4232213.91</v>
      </c>
      <c r="G92" s="77">
        <v>102.05020000000003</v>
      </c>
      <c r="H92" s="77">
        <v>16623.764641634301</v>
      </c>
      <c r="I92" s="78">
        <v>3.3999999999999998E-3</v>
      </c>
      <c r="J92" s="78">
        <v>4.4000000000000003E-3</v>
      </c>
      <c r="K92" s="78">
        <v>5.9999999999999995E-4</v>
      </c>
      <c r="W92" s="95"/>
    </row>
    <row r="93" spans="2:23">
      <c r="B93" t="s">
        <v>2506</v>
      </c>
      <c r="C93" t="s">
        <v>2507</v>
      </c>
      <c r="D93" t="s">
        <v>106</v>
      </c>
      <c r="E93" s="86">
        <v>44469</v>
      </c>
      <c r="F93" s="77">
        <v>5700610</v>
      </c>
      <c r="G93" s="77">
        <v>107.7688</v>
      </c>
      <c r="H93" s="77">
        <v>23646.250631278301</v>
      </c>
      <c r="I93" s="78">
        <v>8.0999999999999996E-3</v>
      </c>
      <c r="J93" s="78">
        <v>6.3E-3</v>
      </c>
      <c r="K93" s="78">
        <v>8.9999999999999998E-4</v>
      </c>
      <c r="W93" s="95"/>
    </row>
    <row r="94" spans="2:23">
      <c r="B94" t="s">
        <v>2508</v>
      </c>
      <c r="C94" t="s">
        <v>2509</v>
      </c>
      <c r="D94" t="s">
        <v>106</v>
      </c>
      <c r="E94" s="86">
        <v>43830</v>
      </c>
      <c r="F94" s="77">
        <v>4636339.58</v>
      </c>
      <c r="G94" s="77">
        <v>131.00359999999981</v>
      </c>
      <c r="H94" s="77">
        <v>23377.947496637698</v>
      </c>
      <c r="I94" s="78">
        <v>5.7999999999999996E-3</v>
      </c>
      <c r="J94" s="78">
        <v>6.3E-3</v>
      </c>
      <c r="K94" s="78">
        <v>8.9999999999999998E-4</v>
      </c>
      <c r="W94" s="95"/>
    </row>
    <row r="95" spans="2:23">
      <c r="B95" s="79" t="s">
        <v>2510</v>
      </c>
      <c r="C95" s="16"/>
      <c r="F95" s="81">
        <v>866416055.06799996</v>
      </c>
      <c r="H95" s="81">
        <v>3018053.8374571721</v>
      </c>
      <c r="J95" s="80">
        <v>0.80779999999999996</v>
      </c>
      <c r="K95" s="80">
        <v>0.1113</v>
      </c>
    </row>
    <row r="96" spans="2:23">
      <c r="B96" t="s">
        <v>2511</v>
      </c>
      <c r="C96" t="s">
        <v>2512</v>
      </c>
      <c r="D96" t="s">
        <v>106</v>
      </c>
      <c r="E96" s="86">
        <v>44425</v>
      </c>
      <c r="F96" s="77">
        <v>16887686.170000002</v>
      </c>
      <c r="G96" s="77">
        <v>72.784200000000112</v>
      </c>
      <c r="H96" s="77">
        <v>47310.242450501501</v>
      </c>
      <c r="I96" s="78">
        <v>7.9399999999999998E-2</v>
      </c>
      <c r="J96" s="78">
        <v>1.2699999999999999E-2</v>
      </c>
      <c r="K96" s="78">
        <v>1.6999999999999999E-3</v>
      </c>
    </row>
    <row r="97" spans="2:23">
      <c r="B97" t="s">
        <v>2513</v>
      </c>
      <c r="C97" t="s">
        <v>2514</v>
      </c>
      <c r="D97" t="s">
        <v>106</v>
      </c>
      <c r="E97" s="86">
        <v>39264</v>
      </c>
      <c r="F97" s="77">
        <v>55226017.829999998</v>
      </c>
      <c r="G97" s="77">
        <v>91.099800000000016</v>
      </c>
      <c r="H97" s="77">
        <v>193646.237603922</v>
      </c>
      <c r="I97" s="78">
        <v>1.6999999999999999E-3</v>
      </c>
      <c r="J97" s="78">
        <v>5.1799999999999999E-2</v>
      </c>
      <c r="K97" s="78">
        <v>7.1000000000000004E-3</v>
      </c>
      <c r="W97" s="95"/>
    </row>
    <row r="98" spans="2:23">
      <c r="B98" t="s">
        <v>2515</v>
      </c>
      <c r="C98" t="s">
        <v>2516</v>
      </c>
      <c r="D98" t="s">
        <v>106</v>
      </c>
      <c r="E98" s="86">
        <v>44742</v>
      </c>
      <c r="F98" s="77">
        <v>691196.37</v>
      </c>
      <c r="G98" s="77">
        <v>108.958</v>
      </c>
      <c r="H98" s="77">
        <v>2898.7347884338901</v>
      </c>
      <c r="I98" s="78">
        <v>8.9999999999999998E-4</v>
      </c>
      <c r="J98" s="78">
        <v>8.0000000000000004E-4</v>
      </c>
      <c r="K98" s="78">
        <v>1E-4</v>
      </c>
      <c r="W98" s="95"/>
    </row>
    <row r="99" spans="2:23">
      <c r="B99" t="s">
        <v>2517</v>
      </c>
      <c r="C99" t="s">
        <v>2518</v>
      </c>
      <c r="D99" t="s">
        <v>110</v>
      </c>
      <c r="E99" s="86">
        <v>45007</v>
      </c>
      <c r="F99" s="77">
        <v>3588835.46</v>
      </c>
      <c r="G99" s="77">
        <v>100.50120000000007</v>
      </c>
      <c r="H99" s="77">
        <v>14634.6831187433</v>
      </c>
      <c r="I99" s="78">
        <v>3.5900000000000001E-2</v>
      </c>
      <c r="J99" s="78">
        <v>3.8999999999999998E-3</v>
      </c>
      <c r="K99" s="78">
        <v>5.0000000000000001E-4</v>
      </c>
      <c r="W99" s="95"/>
    </row>
    <row r="100" spans="2:23">
      <c r="B100" t="s">
        <v>2519</v>
      </c>
      <c r="C100" t="s">
        <v>2520</v>
      </c>
      <c r="D100" t="s">
        <v>102</v>
      </c>
      <c r="E100" s="86">
        <v>45015</v>
      </c>
      <c r="F100" s="77">
        <v>6725718.9900000002</v>
      </c>
      <c r="G100" s="77">
        <v>106.155328</v>
      </c>
      <c r="H100" s="77">
        <v>7139.7090541927801</v>
      </c>
      <c r="I100" s="78">
        <v>2.2000000000000001E-3</v>
      </c>
      <c r="J100" s="78">
        <v>1.9E-3</v>
      </c>
      <c r="K100" s="78">
        <v>2.9999999999999997E-4</v>
      </c>
      <c r="W100" s="95"/>
    </row>
    <row r="101" spans="2:23">
      <c r="B101" t="s">
        <v>2521</v>
      </c>
      <c r="C101" t="s">
        <v>2522</v>
      </c>
      <c r="D101" t="s">
        <v>106</v>
      </c>
      <c r="E101" s="86">
        <v>44931</v>
      </c>
      <c r="F101" s="77">
        <v>1847068.07</v>
      </c>
      <c r="G101" s="77">
        <v>94.820100000000124</v>
      </c>
      <c r="H101" s="77">
        <v>6741.1070037209201</v>
      </c>
      <c r="I101" s="78">
        <v>4.5999999999999999E-3</v>
      </c>
      <c r="J101" s="78">
        <v>1.8E-3</v>
      </c>
      <c r="K101" s="78">
        <v>2.0000000000000001E-4</v>
      </c>
      <c r="W101" s="95"/>
    </row>
    <row r="102" spans="2:23">
      <c r="B102" t="s">
        <v>2523</v>
      </c>
      <c r="C102" t="s">
        <v>2524</v>
      </c>
      <c r="D102" t="s">
        <v>106</v>
      </c>
      <c r="E102" s="86">
        <v>43853</v>
      </c>
      <c r="F102" s="77">
        <v>1578940.65</v>
      </c>
      <c r="G102" s="77">
        <v>86.65729999999995</v>
      </c>
      <c r="H102" s="77">
        <v>5266.4609758500401</v>
      </c>
      <c r="I102" s="78">
        <v>4.19E-2</v>
      </c>
      <c r="J102" s="78">
        <v>1.4E-3</v>
      </c>
      <c r="K102" s="78">
        <v>2.0000000000000001E-4</v>
      </c>
      <c r="W102" s="95"/>
    </row>
    <row r="103" spans="2:23">
      <c r="B103" t="s">
        <v>2525</v>
      </c>
      <c r="C103" t="s">
        <v>2526</v>
      </c>
      <c r="D103" t="s">
        <v>106</v>
      </c>
      <c r="E103" s="86">
        <v>43466</v>
      </c>
      <c r="F103" s="77">
        <v>9681944.4100000001</v>
      </c>
      <c r="G103" s="77">
        <v>134.27009999999999</v>
      </c>
      <c r="H103" s="77">
        <v>50036.8323423767</v>
      </c>
      <c r="I103" s="78">
        <v>1.4E-3</v>
      </c>
      <c r="J103" s="78">
        <v>1.34E-2</v>
      </c>
      <c r="K103" s="78">
        <v>1.8E-3</v>
      </c>
      <c r="W103" s="95"/>
    </row>
    <row r="104" spans="2:23">
      <c r="B104" t="s">
        <v>2527</v>
      </c>
      <c r="C104" t="s">
        <v>2528</v>
      </c>
      <c r="D104" t="s">
        <v>106</v>
      </c>
      <c r="E104" s="86">
        <v>43627</v>
      </c>
      <c r="F104" s="77">
        <v>1377988.7</v>
      </c>
      <c r="G104" s="77">
        <v>76.807000000000002</v>
      </c>
      <c r="H104" s="77">
        <v>4073.7499643338501</v>
      </c>
      <c r="I104" s="78">
        <v>6.8900000000000003E-2</v>
      </c>
      <c r="J104" s="78">
        <v>1.1000000000000001E-3</v>
      </c>
      <c r="K104" s="78">
        <v>2.0000000000000001E-4</v>
      </c>
      <c r="W104" s="95"/>
    </row>
    <row r="105" spans="2:23">
      <c r="B105" t="s">
        <v>2529</v>
      </c>
      <c r="C105" t="s">
        <v>2530</v>
      </c>
      <c r="D105" t="s">
        <v>106</v>
      </c>
      <c r="E105" s="86">
        <v>44470</v>
      </c>
      <c r="F105" s="77">
        <v>1884452.36</v>
      </c>
      <c r="G105" s="77">
        <v>144.72409999999977</v>
      </c>
      <c r="H105" s="77">
        <v>10497.2111073463</v>
      </c>
      <c r="I105" s="78">
        <v>3.5999999999999999E-3</v>
      </c>
      <c r="J105" s="78">
        <v>2.8E-3</v>
      </c>
      <c r="K105" s="78">
        <v>4.0000000000000002E-4</v>
      </c>
      <c r="W105" s="95"/>
    </row>
    <row r="106" spans="2:23">
      <c r="B106" t="s">
        <v>2531</v>
      </c>
      <c r="C106" t="s">
        <v>2532</v>
      </c>
      <c r="D106" t="s">
        <v>106</v>
      </c>
      <c r="E106" s="86">
        <v>44712</v>
      </c>
      <c r="F106" s="77">
        <v>1578571.75</v>
      </c>
      <c r="G106" s="77">
        <v>147.41769999999991</v>
      </c>
      <c r="H106" s="77">
        <v>8956.9854476273304</v>
      </c>
      <c r="I106" s="78">
        <v>2.0000000000000001E-4</v>
      </c>
      <c r="J106" s="78">
        <v>2.3999999999999998E-3</v>
      </c>
      <c r="K106" s="78">
        <v>2.9999999999999997E-4</v>
      </c>
      <c r="W106" s="95"/>
    </row>
    <row r="107" spans="2:23">
      <c r="B107" t="s">
        <v>2533</v>
      </c>
      <c r="C107" t="s">
        <v>2534</v>
      </c>
      <c r="D107" t="s">
        <v>106</v>
      </c>
      <c r="E107" s="86">
        <v>43586</v>
      </c>
      <c r="F107" s="77">
        <v>1286914.28</v>
      </c>
      <c r="G107" s="77">
        <v>236.87639999999985</v>
      </c>
      <c r="H107" s="77">
        <v>11733.2770413497</v>
      </c>
      <c r="I107" s="78">
        <v>5.1499999999999997E-2</v>
      </c>
      <c r="J107" s="78">
        <v>3.0999999999999999E-3</v>
      </c>
      <c r="K107" s="78">
        <v>4.0000000000000002E-4</v>
      </c>
      <c r="W107" s="95"/>
    </row>
    <row r="108" spans="2:23">
      <c r="B108" t="s">
        <v>2535</v>
      </c>
      <c r="C108" t="s">
        <v>2536</v>
      </c>
      <c r="D108" t="s">
        <v>106</v>
      </c>
      <c r="E108" s="86">
        <v>42170</v>
      </c>
      <c r="F108" s="77">
        <v>5970497.6200000001</v>
      </c>
      <c r="G108" s="77">
        <v>91.872400000000027</v>
      </c>
      <c r="H108" s="77">
        <v>21112.686663976499</v>
      </c>
      <c r="I108" s="78">
        <v>9.9500000000000005E-2</v>
      </c>
      <c r="J108" s="78">
        <v>5.7000000000000002E-3</v>
      </c>
      <c r="K108" s="78">
        <v>8.0000000000000004E-4</v>
      </c>
      <c r="W108" s="95"/>
    </row>
    <row r="109" spans="2:23">
      <c r="B109" t="s">
        <v>2537</v>
      </c>
      <c r="C109" t="s">
        <v>2538</v>
      </c>
      <c r="D109" t="s">
        <v>106</v>
      </c>
      <c r="E109" s="86">
        <v>42267</v>
      </c>
      <c r="F109" s="77">
        <v>1922627.12</v>
      </c>
      <c r="G109" s="77">
        <v>26.485500000000027</v>
      </c>
      <c r="H109" s="77">
        <v>1959.9777951844001</v>
      </c>
      <c r="I109" s="78">
        <v>9.3899999999999997E-2</v>
      </c>
      <c r="J109" s="78">
        <v>5.0000000000000001E-4</v>
      </c>
      <c r="K109" s="78">
        <v>1E-4</v>
      </c>
      <c r="W109" s="95"/>
    </row>
    <row r="110" spans="2:23">
      <c r="B110" t="s">
        <v>2539</v>
      </c>
      <c r="C110" t="s">
        <v>2540</v>
      </c>
      <c r="D110" t="s">
        <v>106</v>
      </c>
      <c r="E110" s="86">
        <v>42916</v>
      </c>
      <c r="F110" s="77">
        <v>760920.52</v>
      </c>
      <c r="G110" s="77">
        <v>1E-4</v>
      </c>
      <c r="H110" s="77">
        <v>2.9287830814800002E-3</v>
      </c>
      <c r="I110" s="78">
        <v>5.0000000000000001E-4</v>
      </c>
      <c r="J110" s="78">
        <v>0</v>
      </c>
      <c r="K110" s="78">
        <v>0</v>
      </c>
      <c r="W110" s="95"/>
    </row>
    <row r="111" spans="2:23">
      <c r="B111" t="s">
        <v>2541</v>
      </c>
      <c r="C111" t="s">
        <v>2542</v>
      </c>
      <c r="D111" t="s">
        <v>110</v>
      </c>
      <c r="E111" s="86">
        <v>44651</v>
      </c>
      <c r="F111" s="77">
        <v>1548551.4</v>
      </c>
      <c r="G111" s="77">
        <v>121.9333</v>
      </c>
      <c r="H111" s="77">
        <v>7661.3707867572402</v>
      </c>
      <c r="I111" s="78">
        <v>1E-3</v>
      </c>
      <c r="J111" s="78">
        <v>2.0999999999999999E-3</v>
      </c>
      <c r="K111" s="78">
        <v>2.9999999999999997E-4</v>
      </c>
      <c r="W111" s="95"/>
    </row>
    <row r="112" spans="2:23">
      <c r="B112" t="s">
        <v>2543</v>
      </c>
      <c r="C112" t="s">
        <v>2544</v>
      </c>
      <c r="D112" t="s">
        <v>110</v>
      </c>
      <c r="E112" s="86">
        <v>43507</v>
      </c>
      <c r="F112" s="77">
        <v>5861056.4500000002</v>
      </c>
      <c r="G112" s="77">
        <v>94.651300000000134</v>
      </c>
      <c r="H112" s="77">
        <v>22509.249546745701</v>
      </c>
      <c r="I112" s="78">
        <v>2.3E-3</v>
      </c>
      <c r="J112" s="78">
        <v>6.0000000000000001E-3</v>
      </c>
      <c r="K112" s="78">
        <v>8.0000000000000004E-4</v>
      </c>
      <c r="W112" s="95"/>
    </row>
    <row r="113" spans="2:23">
      <c r="B113" t="s">
        <v>2545</v>
      </c>
      <c r="C113" t="s">
        <v>2546</v>
      </c>
      <c r="D113" t="s">
        <v>106</v>
      </c>
      <c r="E113" s="86">
        <v>45108</v>
      </c>
      <c r="F113" s="77">
        <v>8903010.1099999994</v>
      </c>
      <c r="G113" s="77">
        <v>100</v>
      </c>
      <c r="H113" s="77">
        <v>34267.68591339</v>
      </c>
      <c r="I113" s="78">
        <v>3.5999999999999999E-3</v>
      </c>
      <c r="J113" s="78">
        <v>9.1999999999999998E-3</v>
      </c>
      <c r="K113" s="78">
        <v>1.2999999999999999E-3</v>
      </c>
      <c r="W113" s="95"/>
    </row>
    <row r="114" spans="2:23">
      <c r="B114" t="s">
        <v>2547</v>
      </c>
      <c r="C114" t="s">
        <v>2548</v>
      </c>
      <c r="D114" t="s">
        <v>110</v>
      </c>
      <c r="E114" s="86">
        <v>44661</v>
      </c>
      <c r="F114" s="77">
        <v>756898.52</v>
      </c>
      <c r="G114" s="77">
        <v>70.867999999999995</v>
      </c>
      <c r="H114" s="77">
        <v>2176.4383060957398</v>
      </c>
      <c r="I114" s="78">
        <v>2.9999999999999997E-4</v>
      </c>
      <c r="J114" s="78">
        <v>5.9999999999999995E-4</v>
      </c>
      <c r="K114" s="78">
        <v>1E-4</v>
      </c>
      <c r="W114" s="95"/>
    </row>
    <row r="115" spans="2:23">
      <c r="B115" t="s">
        <v>2549</v>
      </c>
      <c r="C115" t="s">
        <v>2550</v>
      </c>
      <c r="D115" t="s">
        <v>199</v>
      </c>
      <c r="E115" s="86">
        <v>43096</v>
      </c>
      <c r="F115" s="77">
        <v>58219058.380000003</v>
      </c>
      <c r="G115" s="77">
        <v>44.957899999999988</v>
      </c>
      <c r="H115" s="77">
        <v>14243.9267430071</v>
      </c>
      <c r="I115" s="78">
        <v>5.2200000000000003E-2</v>
      </c>
      <c r="J115" s="78">
        <v>3.8E-3</v>
      </c>
      <c r="K115" s="78">
        <v>5.0000000000000001E-4</v>
      </c>
      <c r="W115" s="95"/>
    </row>
    <row r="116" spans="2:23">
      <c r="B116" t="s">
        <v>2551</v>
      </c>
      <c r="C116" t="s">
        <v>2552</v>
      </c>
      <c r="D116" t="s">
        <v>110</v>
      </c>
      <c r="E116" s="86">
        <v>44302</v>
      </c>
      <c r="F116" s="77">
        <v>5584717.2599999998</v>
      </c>
      <c r="G116" s="77">
        <v>119.93810000000032</v>
      </c>
      <c r="H116" s="77">
        <v>27177.961804955099</v>
      </c>
      <c r="I116" s="78">
        <v>8.0000000000000004E-4</v>
      </c>
      <c r="J116" s="78">
        <v>7.3000000000000001E-3</v>
      </c>
      <c r="K116" s="78">
        <v>1E-3</v>
      </c>
      <c r="W116" s="95"/>
    </row>
    <row r="117" spans="2:23">
      <c r="B117" t="s">
        <v>2553</v>
      </c>
      <c r="C117" t="s">
        <v>2554</v>
      </c>
      <c r="D117" t="s">
        <v>106</v>
      </c>
      <c r="E117" s="86">
        <v>44502</v>
      </c>
      <c r="F117" s="77">
        <v>5265752.12</v>
      </c>
      <c r="G117" s="77">
        <v>100.67439999999982</v>
      </c>
      <c r="H117" s="77">
        <v>20404.5664919923</v>
      </c>
      <c r="I117" s="78">
        <v>1.4E-2</v>
      </c>
      <c r="J117" s="78">
        <v>5.4999999999999997E-3</v>
      </c>
      <c r="K117" s="78">
        <v>8.0000000000000004E-4</v>
      </c>
      <c r="W117" s="95"/>
    </row>
    <row r="118" spans="2:23">
      <c r="B118" t="s">
        <v>2555</v>
      </c>
      <c r="C118" t="s">
        <v>2556</v>
      </c>
      <c r="D118" t="s">
        <v>106</v>
      </c>
      <c r="E118" s="86">
        <v>43191</v>
      </c>
      <c r="F118" s="77">
        <v>5735820.7599999998</v>
      </c>
      <c r="G118" s="77">
        <v>136.2079999999998</v>
      </c>
      <c r="H118" s="77">
        <v>30070.877305265301</v>
      </c>
      <c r="I118" s="78">
        <v>5.74E-2</v>
      </c>
      <c r="J118" s="78">
        <v>8.0000000000000002E-3</v>
      </c>
      <c r="K118" s="78">
        <v>1.1000000000000001E-3</v>
      </c>
      <c r="W118" s="95"/>
    </row>
    <row r="119" spans="2:23">
      <c r="B119" t="s">
        <v>2557</v>
      </c>
      <c r="C119" t="s">
        <v>2558</v>
      </c>
      <c r="D119" t="s">
        <v>106</v>
      </c>
      <c r="E119" s="86">
        <v>42795</v>
      </c>
      <c r="F119" s="77">
        <v>5164449.04</v>
      </c>
      <c r="G119" s="77">
        <v>135.57820000000015</v>
      </c>
      <c r="H119" s="77">
        <v>26950.186269096401</v>
      </c>
      <c r="I119" s="78">
        <v>5.16E-2</v>
      </c>
      <c r="J119" s="78">
        <v>7.1999999999999998E-3</v>
      </c>
      <c r="K119" s="78">
        <v>1E-3</v>
      </c>
      <c r="W119" s="95"/>
    </row>
    <row r="120" spans="2:23">
      <c r="B120" t="s">
        <v>2559</v>
      </c>
      <c r="C120" t="s">
        <v>2560</v>
      </c>
      <c r="D120" t="s">
        <v>110</v>
      </c>
      <c r="E120" s="86">
        <v>44228</v>
      </c>
      <c r="F120" s="77">
        <v>5917041.0099999998</v>
      </c>
      <c r="G120" s="77">
        <v>116.08030000000005</v>
      </c>
      <c r="H120" s="77">
        <v>27869.015662067199</v>
      </c>
      <c r="I120" s="78">
        <v>1.12E-2</v>
      </c>
      <c r="J120" s="78">
        <v>7.4999999999999997E-3</v>
      </c>
      <c r="K120" s="78">
        <v>1E-3</v>
      </c>
      <c r="W120" s="95"/>
    </row>
    <row r="121" spans="2:23">
      <c r="B121" t="s">
        <v>2561</v>
      </c>
      <c r="C121" t="s">
        <v>2562</v>
      </c>
      <c r="D121" t="s">
        <v>106</v>
      </c>
      <c r="E121" s="86">
        <v>43556</v>
      </c>
      <c r="F121" s="77">
        <v>4873405.34</v>
      </c>
      <c r="G121" s="77">
        <v>91.127100000000056</v>
      </c>
      <c r="H121" s="77">
        <v>17093.381893752899</v>
      </c>
      <c r="I121" s="78">
        <v>4.87E-2</v>
      </c>
      <c r="J121" s="78">
        <v>4.5999999999999999E-3</v>
      </c>
      <c r="K121" s="78">
        <v>5.9999999999999995E-4</v>
      </c>
      <c r="W121" s="95"/>
    </row>
    <row r="122" spans="2:23">
      <c r="B122" t="s">
        <v>2563</v>
      </c>
      <c r="C122" t="s">
        <v>2564</v>
      </c>
      <c r="D122" t="s">
        <v>106</v>
      </c>
      <c r="E122" s="86">
        <v>44896</v>
      </c>
      <c r="F122" s="77">
        <v>146997.22700000001</v>
      </c>
      <c r="G122" s="77">
        <v>122.34840000000008</v>
      </c>
      <c r="H122" s="77">
        <v>692.23785906836702</v>
      </c>
      <c r="I122" s="78">
        <v>1.4E-3</v>
      </c>
      <c r="J122" s="78">
        <v>2.0000000000000001E-4</v>
      </c>
      <c r="K122" s="78">
        <v>0</v>
      </c>
      <c r="W122" s="95"/>
    </row>
    <row r="123" spans="2:23">
      <c r="B123" t="s">
        <v>2565</v>
      </c>
      <c r="C123" t="s">
        <v>2566</v>
      </c>
      <c r="D123" t="s">
        <v>106</v>
      </c>
      <c r="E123" s="86">
        <v>43914</v>
      </c>
      <c r="F123" s="77">
        <v>3950065.42</v>
      </c>
      <c r="G123" s="77">
        <v>108.56829999999999</v>
      </c>
      <c r="H123" s="77">
        <v>16506.509151344799</v>
      </c>
      <c r="I123" s="78">
        <v>1.32E-2</v>
      </c>
      <c r="J123" s="78">
        <v>4.4000000000000003E-3</v>
      </c>
      <c r="K123" s="78">
        <v>5.9999999999999995E-4</v>
      </c>
      <c r="W123" s="95"/>
    </row>
    <row r="124" spans="2:23">
      <c r="B124" t="s">
        <v>2567</v>
      </c>
      <c r="C124" t="s">
        <v>2568</v>
      </c>
      <c r="D124" t="s">
        <v>106</v>
      </c>
      <c r="E124" s="86">
        <v>44621</v>
      </c>
      <c r="F124" s="77">
        <v>4970421</v>
      </c>
      <c r="G124" s="77">
        <v>104.35590000000001</v>
      </c>
      <c r="H124" s="77">
        <v>19964.484210536801</v>
      </c>
      <c r="I124" s="78">
        <v>5.7999999999999996E-3</v>
      </c>
      <c r="J124" s="78">
        <v>5.3E-3</v>
      </c>
      <c r="K124" s="78">
        <v>6.9999999999999999E-4</v>
      </c>
      <c r="W124" s="95"/>
    </row>
    <row r="125" spans="2:23">
      <c r="B125" t="s">
        <v>2569</v>
      </c>
      <c r="C125" t="s">
        <v>2570</v>
      </c>
      <c r="D125" t="s">
        <v>106</v>
      </c>
      <c r="E125" s="86">
        <v>44621</v>
      </c>
      <c r="F125" s="77">
        <v>7316252</v>
      </c>
      <c r="G125" s="77">
        <v>101.94050000000007</v>
      </c>
      <c r="H125" s="77">
        <v>28706.703675861001</v>
      </c>
      <c r="I125" s="78">
        <v>6.1000000000000004E-3</v>
      </c>
      <c r="J125" s="78">
        <v>7.7000000000000002E-3</v>
      </c>
      <c r="K125" s="78">
        <v>1.1000000000000001E-3</v>
      </c>
      <c r="W125" s="95"/>
    </row>
    <row r="126" spans="2:23">
      <c r="B126" t="s">
        <v>2571</v>
      </c>
      <c r="C126" t="s">
        <v>2572</v>
      </c>
      <c r="D126" t="s">
        <v>110</v>
      </c>
      <c r="E126" s="86">
        <v>44713</v>
      </c>
      <c r="F126" s="77">
        <v>1384839</v>
      </c>
      <c r="G126" s="77">
        <v>104.7882</v>
      </c>
      <c r="H126" s="77">
        <v>5888.0324459993799</v>
      </c>
      <c r="I126" s="78">
        <v>1E-4</v>
      </c>
      <c r="J126" s="78">
        <v>1.6000000000000001E-3</v>
      </c>
      <c r="K126" s="78">
        <v>2.0000000000000001E-4</v>
      </c>
      <c r="W126" s="95"/>
    </row>
    <row r="127" spans="2:23">
      <c r="B127" t="s">
        <v>2573</v>
      </c>
      <c r="C127" t="s">
        <v>2574</v>
      </c>
      <c r="D127" t="s">
        <v>106</v>
      </c>
      <c r="E127" s="86">
        <v>44562</v>
      </c>
      <c r="F127" s="77">
        <v>883473.34</v>
      </c>
      <c r="G127" s="77">
        <v>107.17489999999999</v>
      </c>
      <c r="H127" s="77">
        <v>3644.4705627172302</v>
      </c>
      <c r="I127" s="78">
        <v>5.9999999999999995E-4</v>
      </c>
      <c r="J127" s="78">
        <v>1E-3</v>
      </c>
      <c r="K127" s="78">
        <v>1E-4</v>
      </c>
      <c r="W127" s="95"/>
    </row>
    <row r="128" spans="2:23">
      <c r="B128" t="s">
        <v>2575</v>
      </c>
      <c r="C128" t="s">
        <v>2576</v>
      </c>
      <c r="D128" t="s">
        <v>110</v>
      </c>
      <c r="E128" s="86">
        <v>44256</v>
      </c>
      <c r="F128" s="77">
        <v>1248918</v>
      </c>
      <c r="G128" s="77">
        <v>103.73969999999981</v>
      </c>
      <c r="H128" s="77">
        <v>5256.9935135046398</v>
      </c>
      <c r="I128" s="78">
        <v>1E-3</v>
      </c>
      <c r="J128" s="78">
        <v>1.4E-3</v>
      </c>
      <c r="K128" s="78">
        <v>2.0000000000000001E-4</v>
      </c>
      <c r="W128" s="95"/>
    </row>
    <row r="129" spans="2:23">
      <c r="B129" t="s">
        <v>2577</v>
      </c>
      <c r="C129" t="s">
        <v>2578</v>
      </c>
      <c r="D129" t="s">
        <v>106</v>
      </c>
      <c r="E129" s="86">
        <v>41378</v>
      </c>
      <c r="F129" s="77">
        <v>831630.87</v>
      </c>
      <c r="G129" s="77">
        <v>29.458700000000007</v>
      </c>
      <c r="H129" s="77">
        <v>942.95743829455603</v>
      </c>
      <c r="I129" s="78">
        <v>1.12E-2</v>
      </c>
      <c r="J129" s="78">
        <v>2.9999999999999997E-4</v>
      </c>
      <c r="K129" s="78">
        <v>0</v>
      </c>
      <c r="W129" s="95"/>
    </row>
    <row r="130" spans="2:23">
      <c r="B130" t="s">
        <v>2579</v>
      </c>
      <c r="C130" t="s">
        <v>2580</v>
      </c>
      <c r="D130" t="s">
        <v>110</v>
      </c>
      <c r="E130" s="86">
        <v>44896</v>
      </c>
      <c r="F130" s="77">
        <v>3002977.27</v>
      </c>
      <c r="G130" s="77">
        <v>106.12229999999992</v>
      </c>
      <c r="H130" s="77">
        <v>12930.556831080499</v>
      </c>
      <c r="I130" s="78">
        <v>6.7000000000000002E-3</v>
      </c>
      <c r="J130" s="78">
        <v>3.5000000000000001E-3</v>
      </c>
      <c r="K130" s="78">
        <v>5.0000000000000001E-4</v>
      </c>
      <c r="W130" s="95"/>
    </row>
    <row r="131" spans="2:23">
      <c r="B131" t="s">
        <v>2581</v>
      </c>
      <c r="C131" t="s">
        <v>2582</v>
      </c>
      <c r="D131" t="s">
        <v>110</v>
      </c>
      <c r="E131" s="86">
        <v>44816</v>
      </c>
      <c r="F131" s="77">
        <v>6770137.5499999998</v>
      </c>
      <c r="G131" s="77">
        <v>69.533600000000007</v>
      </c>
      <c r="H131" s="77">
        <v>19100.763874766501</v>
      </c>
      <c r="I131" s="78">
        <v>3.8E-3</v>
      </c>
      <c r="J131" s="78">
        <v>5.1000000000000004E-3</v>
      </c>
      <c r="K131" s="78">
        <v>6.9999999999999999E-4</v>
      </c>
      <c r="W131" s="95"/>
    </row>
    <row r="132" spans="2:23">
      <c r="B132" t="s">
        <v>2583</v>
      </c>
      <c r="C132" t="s">
        <v>2584</v>
      </c>
      <c r="D132" t="s">
        <v>106</v>
      </c>
      <c r="E132" s="86">
        <v>44816</v>
      </c>
      <c r="F132" s="77">
        <v>636017.51</v>
      </c>
      <c r="G132" s="77">
        <v>101.87840000000034</v>
      </c>
      <c r="H132" s="77">
        <v>2494.0152177322898</v>
      </c>
      <c r="I132" s="78">
        <v>2.7000000000000001E-3</v>
      </c>
      <c r="J132" s="78">
        <v>6.9999999999999999E-4</v>
      </c>
      <c r="K132" s="78">
        <v>1E-4</v>
      </c>
      <c r="W132" s="95"/>
    </row>
    <row r="133" spans="2:23">
      <c r="B133" t="s">
        <v>2585</v>
      </c>
      <c r="C133" t="s">
        <v>2586</v>
      </c>
      <c r="D133" t="s">
        <v>110</v>
      </c>
      <c r="E133" s="86">
        <v>44763</v>
      </c>
      <c r="F133" s="77">
        <v>989552</v>
      </c>
      <c r="G133" s="77">
        <v>95.1724999999998</v>
      </c>
      <c r="H133" s="77">
        <v>3821.2779379889898</v>
      </c>
      <c r="I133" s="78">
        <v>1E-4</v>
      </c>
      <c r="J133" s="78">
        <v>1E-3</v>
      </c>
      <c r="K133" s="78">
        <v>1E-4</v>
      </c>
      <c r="W133" s="95"/>
    </row>
    <row r="134" spans="2:23">
      <c r="B134" t="s">
        <v>2587</v>
      </c>
      <c r="C134" t="s">
        <v>2588</v>
      </c>
      <c r="D134" t="s">
        <v>106</v>
      </c>
      <c r="E134" s="86">
        <v>44002</v>
      </c>
      <c r="F134" s="77">
        <v>4957617</v>
      </c>
      <c r="G134" s="77">
        <v>110.6713</v>
      </c>
      <c r="H134" s="77">
        <v>21118.151195062899</v>
      </c>
      <c r="I134" s="78">
        <v>7.6E-3</v>
      </c>
      <c r="J134" s="78">
        <v>5.7000000000000002E-3</v>
      </c>
      <c r="K134" s="78">
        <v>8.0000000000000004E-4</v>
      </c>
      <c r="W134" s="95"/>
    </row>
    <row r="135" spans="2:23">
      <c r="B135" t="s">
        <v>2589</v>
      </c>
      <c r="C135" t="s">
        <v>2590</v>
      </c>
      <c r="D135" t="s">
        <v>106</v>
      </c>
      <c r="E135" s="86">
        <v>44378</v>
      </c>
      <c r="F135" s="77">
        <v>847031.44</v>
      </c>
      <c r="G135" s="77">
        <v>115.07160000000012</v>
      </c>
      <c r="H135" s="77">
        <v>3751.5919348369898</v>
      </c>
      <c r="I135" s="78">
        <v>2.0000000000000001E-4</v>
      </c>
      <c r="J135" s="78">
        <v>1E-3</v>
      </c>
      <c r="K135" s="78">
        <v>1E-4</v>
      </c>
      <c r="W135" s="95"/>
    </row>
    <row r="136" spans="2:23">
      <c r="B136" t="s">
        <v>2591</v>
      </c>
      <c r="C136" t="s">
        <v>2592</v>
      </c>
      <c r="D136" t="s">
        <v>106</v>
      </c>
      <c r="E136" s="86">
        <v>44852</v>
      </c>
      <c r="F136" s="77">
        <v>633496</v>
      </c>
      <c r="G136" s="77">
        <v>81.6875</v>
      </c>
      <c r="H136" s="77">
        <v>1991.8076362050001</v>
      </c>
      <c r="I136" s="78">
        <v>1.9E-3</v>
      </c>
      <c r="J136" s="78">
        <v>5.0000000000000001E-4</v>
      </c>
      <c r="K136" s="78">
        <v>1E-4</v>
      </c>
      <c r="W136" s="95"/>
    </row>
    <row r="137" spans="2:23">
      <c r="B137" t="s">
        <v>2593</v>
      </c>
      <c r="C137" t="s">
        <v>2594</v>
      </c>
      <c r="D137" t="s">
        <v>106</v>
      </c>
      <c r="E137" s="86">
        <v>42916</v>
      </c>
      <c r="F137" s="77">
        <v>623109.21</v>
      </c>
      <c r="G137" s="77">
        <v>98.891300000000186</v>
      </c>
      <c r="H137" s="77">
        <v>2371.75687222842</v>
      </c>
      <c r="I137" s="78">
        <v>6.1100000000000002E-2</v>
      </c>
      <c r="J137" s="78">
        <v>5.9999999999999995E-4</v>
      </c>
      <c r="K137" s="78">
        <v>1E-4</v>
      </c>
      <c r="W137" s="95"/>
    </row>
    <row r="138" spans="2:23">
      <c r="B138" t="s">
        <v>2595</v>
      </c>
      <c r="C138" t="s">
        <v>2596</v>
      </c>
      <c r="D138" t="s">
        <v>106</v>
      </c>
      <c r="E138" s="86">
        <v>44357</v>
      </c>
      <c r="F138" s="77">
        <v>456573.95</v>
      </c>
      <c r="G138" s="77">
        <v>98.623400000000032</v>
      </c>
      <c r="H138" s="77">
        <v>1733.16141031355</v>
      </c>
      <c r="I138" s="78">
        <v>6.0900000000000003E-2</v>
      </c>
      <c r="J138" s="78">
        <v>5.0000000000000001E-4</v>
      </c>
      <c r="K138" s="78">
        <v>1E-4</v>
      </c>
      <c r="W138" s="95"/>
    </row>
    <row r="139" spans="2:23">
      <c r="B139" t="s">
        <v>2597</v>
      </c>
      <c r="C139" t="s">
        <v>2598</v>
      </c>
      <c r="D139" t="s">
        <v>106</v>
      </c>
      <c r="E139" s="86">
        <v>42916</v>
      </c>
      <c r="F139" s="77">
        <v>615234.59</v>
      </c>
      <c r="G139" s="77">
        <v>0.2092</v>
      </c>
      <c r="H139" s="77">
        <v>4.9539353640157202</v>
      </c>
      <c r="I139" s="78">
        <v>6.0299999999999999E-2</v>
      </c>
      <c r="J139" s="78">
        <v>0</v>
      </c>
      <c r="K139" s="78">
        <v>0</v>
      </c>
      <c r="W139" s="95"/>
    </row>
    <row r="140" spans="2:23">
      <c r="B140" t="s">
        <v>2599</v>
      </c>
      <c r="C140" t="s">
        <v>2600</v>
      </c>
      <c r="D140" t="s">
        <v>106</v>
      </c>
      <c r="E140" s="86">
        <v>42916</v>
      </c>
      <c r="F140" s="77">
        <v>413919.87</v>
      </c>
      <c r="G140" s="77">
        <v>100.751</v>
      </c>
      <c r="H140" s="77">
        <v>1605.14234325302</v>
      </c>
      <c r="I140" s="78">
        <v>2.76E-2</v>
      </c>
      <c r="J140" s="78">
        <v>4.0000000000000002E-4</v>
      </c>
      <c r="K140" s="78">
        <v>1E-4</v>
      </c>
      <c r="W140" s="95"/>
    </row>
    <row r="141" spans="2:23">
      <c r="B141" t="s">
        <v>2601</v>
      </c>
      <c r="C141" t="s">
        <v>2602</v>
      </c>
      <c r="D141" t="s">
        <v>106</v>
      </c>
      <c r="E141" s="86">
        <v>44874</v>
      </c>
      <c r="F141" s="77">
        <v>2552758.09</v>
      </c>
      <c r="G141" s="77">
        <v>90.416300000000049</v>
      </c>
      <c r="H141" s="77">
        <v>8883.9131303624599</v>
      </c>
      <c r="I141" s="78">
        <v>3.6499999999999998E-2</v>
      </c>
      <c r="J141" s="78">
        <v>2.3999999999999998E-3</v>
      </c>
      <c r="K141" s="78">
        <v>2.9999999999999997E-4</v>
      </c>
    </row>
    <row r="142" spans="2:23">
      <c r="B142" t="s">
        <v>2603</v>
      </c>
      <c r="C142" t="s">
        <v>2604</v>
      </c>
      <c r="D142" t="s">
        <v>110</v>
      </c>
      <c r="E142" s="86">
        <v>42401</v>
      </c>
      <c r="F142" s="77">
        <v>3721875.11</v>
      </c>
      <c r="G142" s="77">
        <v>113.04609999999985</v>
      </c>
      <c r="H142" s="77">
        <v>17071.666127779499</v>
      </c>
      <c r="I142" s="78">
        <v>2.9999999999999997E-4</v>
      </c>
      <c r="J142" s="78">
        <v>4.5999999999999999E-3</v>
      </c>
      <c r="K142" s="78">
        <v>5.9999999999999995E-4</v>
      </c>
      <c r="W142" s="95"/>
    </row>
    <row r="143" spans="2:23">
      <c r="B143" t="s">
        <v>2605</v>
      </c>
      <c r="C143" t="s">
        <v>2606</v>
      </c>
      <c r="D143" t="s">
        <v>110</v>
      </c>
      <c r="E143" s="86">
        <v>43617</v>
      </c>
      <c r="F143" s="77">
        <v>3397274.16</v>
      </c>
      <c r="G143" s="77">
        <v>144.85250000000016</v>
      </c>
      <c r="H143" s="77">
        <v>19967.105812231399</v>
      </c>
      <c r="I143" s="78">
        <v>6.7900000000000002E-2</v>
      </c>
      <c r="J143" s="78">
        <v>5.3E-3</v>
      </c>
      <c r="K143" s="78">
        <v>6.9999999999999999E-4</v>
      </c>
      <c r="W143" s="95"/>
    </row>
    <row r="144" spans="2:23">
      <c r="B144" t="s">
        <v>2607</v>
      </c>
      <c r="C144" t="s">
        <v>2608</v>
      </c>
      <c r="D144" t="s">
        <v>106</v>
      </c>
      <c r="E144" s="86">
        <v>42603</v>
      </c>
      <c r="F144" s="77">
        <v>6925457.2199999997</v>
      </c>
      <c r="G144" s="77">
        <v>25.850500000000004</v>
      </c>
      <c r="H144" s="77">
        <v>6890.73121150733</v>
      </c>
      <c r="I144" s="78">
        <v>2.8E-3</v>
      </c>
      <c r="J144" s="78">
        <v>1.8E-3</v>
      </c>
      <c r="K144" s="78">
        <v>2.9999999999999997E-4</v>
      </c>
      <c r="W144" s="95"/>
    </row>
    <row r="145" spans="2:23">
      <c r="B145" t="s">
        <v>2609</v>
      </c>
      <c r="C145" t="s">
        <v>2610</v>
      </c>
      <c r="D145" t="s">
        <v>106</v>
      </c>
      <c r="E145" s="86">
        <v>42948</v>
      </c>
      <c r="F145" s="77">
        <v>5559171.2199999997</v>
      </c>
      <c r="G145" s="77">
        <v>112.27769999999978</v>
      </c>
      <c r="H145" s="77">
        <v>24024.340192195101</v>
      </c>
      <c r="I145" s="78">
        <v>6.54E-2</v>
      </c>
      <c r="J145" s="78">
        <v>6.4000000000000003E-3</v>
      </c>
      <c r="K145" s="78">
        <v>8.9999999999999998E-4</v>
      </c>
      <c r="W145" s="95"/>
    </row>
    <row r="146" spans="2:23">
      <c r="B146" t="s">
        <v>2611</v>
      </c>
      <c r="C146" t="s">
        <v>2612</v>
      </c>
      <c r="D146" t="s">
        <v>110</v>
      </c>
      <c r="E146" s="86">
        <v>43909</v>
      </c>
      <c r="F146" s="77">
        <v>11014010.220000001</v>
      </c>
      <c r="G146" s="77">
        <v>97.807600000000079</v>
      </c>
      <c r="H146" s="77">
        <v>43709.577235693301</v>
      </c>
      <c r="I146" s="78">
        <v>2.8E-3</v>
      </c>
      <c r="J146" s="78">
        <v>1.17E-2</v>
      </c>
      <c r="K146" s="78">
        <v>1.6000000000000001E-3</v>
      </c>
      <c r="W146" s="95"/>
    </row>
    <row r="147" spans="2:23">
      <c r="B147" t="s">
        <v>2613</v>
      </c>
      <c r="C147" t="s">
        <v>2614</v>
      </c>
      <c r="D147" t="s">
        <v>106</v>
      </c>
      <c r="E147" s="86">
        <v>42916</v>
      </c>
      <c r="F147" s="77">
        <v>8157576.21</v>
      </c>
      <c r="G147" s="77">
        <v>77.65820000000015</v>
      </c>
      <c r="H147" s="77">
        <v>24383.518339161601</v>
      </c>
      <c r="I147" s="78">
        <v>6.5299999999999997E-2</v>
      </c>
      <c r="J147" s="78">
        <v>6.4999999999999997E-3</v>
      </c>
      <c r="K147" s="78">
        <v>8.9999999999999998E-4</v>
      </c>
      <c r="W147" s="95"/>
    </row>
    <row r="148" spans="2:23">
      <c r="B148" t="s">
        <v>2615</v>
      </c>
      <c r="C148" t="s">
        <v>2616</v>
      </c>
      <c r="D148" t="s">
        <v>110</v>
      </c>
      <c r="E148" s="86">
        <v>42531</v>
      </c>
      <c r="F148" s="77">
        <v>6208216.1100000003</v>
      </c>
      <c r="G148" s="77">
        <v>43.971299999999999</v>
      </c>
      <c r="H148" s="77">
        <v>11076.298738002401</v>
      </c>
      <c r="I148" s="78">
        <v>6.9000000000000006E-2</v>
      </c>
      <c r="J148" s="78">
        <v>3.0000000000000001E-3</v>
      </c>
      <c r="K148" s="78">
        <v>4.0000000000000002E-4</v>
      </c>
      <c r="W148" s="95"/>
    </row>
    <row r="149" spans="2:23">
      <c r="B149" t="s">
        <v>2617</v>
      </c>
      <c r="C149" t="s">
        <v>2618</v>
      </c>
      <c r="D149" t="s">
        <v>110</v>
      </c>
      <c r="E149" s="86">
        <v>44440</v>
      </c>
      <c r="F149" s="77">
        <v>1169510.6000000001</v>
      </c>
      <c r="G149" s="77">
        <v>296.98030000000023</v>
      </c>
      <c r="H149" s="77">
        <v>14092.574278730801</v>
      </c>
      <c r="I149" s="78">
        <v>4.0000000000000001E-3</v>
      </c>
      <c r="J149" s="78">
        <v>3.8E-3</v>
      </c>
      <c r="K149" s="78">
        <v>5.0000000000000001E-4</v>
      </c>
      <c r="W149" s="95"/>
    </row>
    <row r="150" spans="2:23">
      <c r="B150" t="s">
        <v>2619</v>
      </c>
      <c r="C150" t="s">
        <v>2620</v>
      </c>
      <c r="D150" t="s">
        <v>106</v>
      </c>
      <c r="E150" s="86">
        <v>43007</v>
      </c>
      <c r="F150" s="77">
        <v>9693810.2200000007</v>
      </c>
      <c r="G150" s="77">
        <v>36.408099999999997</v>
      </c>
      <c r="H150" s="77">
        <v>13584.399324906401</v>
      </c>
      <c r="I150" s="78">
        <v>6.4600000000000005E-2</v>
      </c>
      <c r="J150" s="78">
        <v>3.5999999999999999E-3</v>
      </c>
      <c r="K150" s="78">
        <v>5.0000000000000001E-4</v>
      </c>
      <c r="W150" s="95"/>
    </row>
    <row r="151" spans="2:23">
      <c r="B151" t="s">
        <v>2621</v>
      </c>
      <c r="C151" t="s">
        <v>2622</v>
      </c>
      <c r="D151" t="s">
        <v>113</v>
      </c>
      <c r="E151" s="86">
        <v>42646</v>
      </c>
      <c r="F151" s="77">
        <v>5653878.4699999997</v>
      </c>
      <c r="G151" s="77">
        <v>40.64650000000001</v>
      </c>
      <c r="H151" s="77">
        <v>10801.776878963899</v>
      </c>
      <c r="I151" s="78">
        <v>9.4000000000000004E-3</v>
      </c>
      <c r="J151" s="78">
        <v>2.8999999999999998E-3</v>
      </c>
      <c r="K151" s="78">
        <v>4.0000000000000002E-4</v>
      </c>
      <c r="W151" s="95"/>
    </row>
    <row r="152" spans="2:23">
      <c r="B152" t="s">
        <v>2623</v>
      </c>
      <c r="C152" t="s">
        <v>2624</v>
      </c>
      <c r="D152" t="s">
        <v>106</v>
      </c>
      <c r="E152" s="86">
        <v>40664</v>
      </c>
      <c r="F152" s="77">
        <v>544072.64</v>
      </c>
      <c r="G152" s="77">
        <v>0.2303</v>
      </c>
      <c r="H152" s="77">
        <v>4.82279426690208</v>
      </c>
      <c r="I152" s="78">
        <v>2.8999999999999998E-3</v>
      </c>
      <c r="J152" s="78">
        <v>0</v>
      </c>
      <c r="K152" s="78">
        <v>0</v>
      </c>
      <c r="W152" s="95"/>
    </row>
    <row r="153" spans="2:23">
      <c r="B153" t="s">
        <v>2625</v>
      </c>
      <c r="C153" t="s">
        <v>2626</v>
      </c>
      <c r="D153" t="s">
        <v>106</v>
      </c>
      <c r="E153" s="86">
        <v>44256</v>
      </c>
      <c r="F153" s="77">
        <v>885923.04</v>
      </c>
      <c r="G153" s="77">
        <v>125.02780000000016</v>
      </c>
      <c r="H153" s="77">
        <v>4263.34518334311</v>
      </c>
      <c r="I153" s="78">
        <v>0</v>
      </c>
      <c r="J153" s="78">
        <v>1.1000000000000001E-3</v>
      </c>
      <c r="K153" s="78">
        <v>2.0000000000000001E-4</v>
      </c>
      <c r="W153" s="95"/>
    </row>
    <row r="154" spans="2:23">
      <c r="B154" t="s">
        <v>2627</v>
      </c>
      <c r="C154" t="s">
        <v>2628</v>
      </c>
      <c r="D154" t="s">
        <v>106</v>
      </c>
      <c r="E154" s="86">
        <v>44427</v>
      </c>
      <c r="F154" s="77">
        <v>914774.24</v>
      </c>
      <c r="G154" s="77">
        <v>138.72779999999986</v>
      </c>
      <c r="H154" s="77">
        <v>4884.5587395789598</v>
      </c>
      <c r="I154" s="78">
        <v>9.1499999999999998E-2</v>
      </c>
      <c r="J154" s="78">
        <v>1.2999999999999999E-3</v>
      </c>
      <c r="K154" s="78">
        <v>2.0000000000000001E-4</v>
      </c>
      <c r="W154" s="95"/>
    </row>
    <row r="155" spans="2:23">
      <c r="B155" t="s">
        <v>2629</v>
      </c>
      <c r="C155" t="s">
        <v>2630</v>
      </c>
      <c r="D155" t="s">
        <v>106</v>
      </c>
      <c r="E155" s="86">
        <v>43318</v>
      </c>
      <c r="F155" s="77">
        <v>4883361.58</v>
      </c>
      <c r="G155" s="77">
        <v>111.23069999999987</v>
      </c>
      <c r="H155" s="77">
        <v>20906.9876882465</v>
      </c>
      <c r="I155" s="78">
        <v>6.5100000000000005E-2</v>
      </c>
      <c r="J155" s="78">
        <v>5.5999999999999999E-3</v>
      </c>
      <c r="K155" s="78">
        <v>8.0000000000000004E-4</v>
      </c>
      <c r="W155" s="95"/>
    </row>
    <row r="156" spans="2:23">
      <c r="B156" t="s">
        <v>2631</v>
      </c>
      <c r="C156" t="s">
        <v>2632</v>
      </c>
      <c r="D156" t="s">
        <v>106</v>
      </c>
      <c r="E156" s="86">
        <v>42359</v>
      </c>
      <c r="F156" s="77">
        <v>6845479.4900000002</v>
      </c>
      <c r="G156" s="77">
        <v>53.712100000000085</v>
      </c>
      <c r="H156" s="77">
        <v>14152.198687431801</v>
      </c>
      <c r="I156" s="78">
        <v>7.2099999999999997E-2</v>
      </c>
      <c r="J156" s="78">
        <v>3.8E-3</v>
      </c>
      <c r="K156" s="78">
        <v>5.0000000000000001E-4</v>
      </c>
      <c r="W156" s="95"/>
    </row>
    <row r="157" spans="2:23">
      <c r="B157" t="s">
        <v>2633</v>
      </c>
      <c r="C157" t="s">
        <v>2634</v>
      </c>
      <c r="D157" t="s">
        <v>106</v>
      </c>
      <c r="E157" s="86">
        <v>44406</v>
      </c>
      <c r="F157" s="77">
        <v>7977290.0099999998</v>
      </c>
      <c r="G157" s="77">
        <v>84.166000000000039</v>
      </c>
      <c r="H157" s="77">
        <v>25842.824586884199</v>
      </c>
      <c r="I157" s="78">
        <v>2.9999999999999997E-4</v>
      </c>
      <c r="J157" s="78">
        <v>6.8999999999999999E-3</v>
      </c>
      <c r="K157" s="78">
        <v>1E-3</v>
      </c>
      <c r="W157" s="95"/>
    </row>
    <row r="158" spans="2:23">
      <c r="B158" t="s">
        <v>2635</v>
      </c>
      <c r="C158" t="s">
        <v>2636</v>
      </c>
      <c r="D158" t="s">
        <v>110</v>
      </c>
      <c r="E158" s="86">
        <v>44197</v>
      </c>
      <c r="F158" s="77">
        <v>5312566.45</v>
      </c>
      <c r="G158" s="77">
        <v>113.84929999999996</v>
      </c>
      <c r="H158" s="77">
        <v>24541.057245072599</v>
      </c>
      <c r="I158" s="78">
        <v>2.0000000000000001E-4</v>
      </c>
      <c r="J158" s="78">
        <v>6.6E-3</v>
      </c>
      <c r="K158" s="78">
        <v>8.9999999999999998E-4</v>
      </c>
      <c r="W158" s="95"/>
    </row>
    <row r="159" spans="2:23">
      <c r="B159" t="s">
        <v>2637</v>
      </c>
      <c r="C159" t="s">
        <v>2638</v>
      </c>
      <c r="D159" t="s">
        <v>106</v>
      </c>
      <c r="E159" s="86">
        <v>44085</v>
      </c>
      <c r="F159" s="77">
        <v>2844266</v>
      </c>
      <c r="G159" s="77">
        <v>123.25749999999999</v>
      </c>
      <c r="H159" s="77">
        <v>13493.713213892501</v>
      </c>
      <c r="I159" s="78">
        <v>2.0000000000000001E-4</v>
      </c>
      <c r="J159" s="78">
        <v>3.5999999999999999E-3</v>
      </c>
      <c r="K159" s="78">
        <v>5.0000000000000001E-4</v>
      </c>
      <c r="W159" s="95"/>
    </row>
    <row r="160" spans="2:23">
      <c r="B160" t="s">
        <v>2639</v>
      </c>
      <c r="C160" t="s">
        <v>2640</v>
      </c>
      <c r="D160" t="s">
        <v>106</v>
      </c>
      <c r="E160" s="86">
        <v>42916</v>
      </c>
      <c r="F160" s="77">
        <v>525561.64</v>
      </c>
      <c r="G160" s="77">
        <v>97.768299999999925</v>
      </c>
      <c r="H160" s="77">
        <v>1977.74198870758</v>
      </c>
      <c r="I160" s="78">
        <v>3.27E-2</v>
      </c>
      <c r="J160" s="78">
        <v>5.0000000000000001E-4</v>
      </c>
      <c r="K160" s="78">
        <v>1E-4</v>
      </c>
      <c r="W160" s="95"/>
    </row>
    <row r="161" spans="2:23">
      <c r="B161" t="s">
        <v>2641</v>
      </c>
      <c r="C161" t="s">
        <v>2642</v>
      </c>
      <c r="D161" t="s">
        <v>106</v>
      </c>
      <c r="E161" s="86">
        <v>44105</v>
      </c>
      <c r="F161" s="77">
        <v>6315793.6399999997</v>
      </c>
      <c r="G161" s="77">
        <v>120.13479999999997</v>
      </c>
      <c r="H161" s="77">
        <v>29204.156856574999</v>
      </c>
      <c r="I161" s="78">
        <v>8.9999999999999998E-4</v>
      </c>
      <c r="J161" s="78">
        <v>7.7999999999999996E-3</v>
      </c>
      <c r="K161" s="78">
        <v>1.1000000000000001E-3</v>
      </c>
      <c r="W161" s="95"/>
    </row>
    <row r="162" spans="2:23">
      <c r="B162" t="s">
        <v>2643</v>
      </c>
      <c r="C162" t="s">
        <v>2644</v>
      </c>
      <c r="D162" t="s">
        <v>106</v>
      </c>
      <c r="E162" s="86">
        <v>44735</v>
      </c>
      <c r="F162" s="77">
        <v>1771718.6</v>
      </c>
      <c r="G162" s="77">
        <v>98.93479999999991</v>
      </c>
      <c r="H162" s="77">
        <v>6746.7052296168004</v>
      </c>
      <c r="I162" s="78">
        <v>5.8999999999999999E-3</v>
      </c>
      <c r="J162" s="78">
        <v>1.8E-3</v>
      </c>
      <c r="K162" s="78">
        <v>2.0000000000000001E-4</v>
      </c>
      <c r="W162" s="95"/>
    </row>
    <row r="163" spans="2:23">
      <c r="B163" t="s">
        <v>2645</v>
      </c>
      <c r="C163" t="s">
        <v>2646</v>
      </c>
      <c r="D163" t="s">
        <v>113</v>
      </c>
      <c r="E163" s="86">
        <v>43738</v>
      </c>
      <c r="F163" s="77">
        <v>6358901.1200000001</v>
      </c>
      <c r="G163" s="77">
        <v>130.11769999999979</v>
      </c>
      <c r="H163" s="77">
        <v>38890.544865070602</v>
      </c>
      <c r="I163" s="78">
        <v>2.5999999999999999E-3</v>
      </c>
      <c r="J163" s="78">
        <v>1.04E-2</v>
      </c>
      <c r="K163" s="78">
        <v>1.4E-3</v>
      </c>
      <c r="W163" s="95"/>
    </row>
    <row r="164" spans="2:23">
      <c r="B164" t="s">
        <v>2647</v>
      </c>
      <c r="C164" t="s">
        <v>2648</v>
      </c>
      <c r="D164" t="s">
        <v>106</v>
      </c>
      <c r="E164" s="86">
        <v>43917</v>
      </c>
      <c r="F164" s="77">
        <v>360854.06</v>
      </c>
      <c r="G164" s="77">
        <v>123.71570000000003</v>
      </c>
      <c r="H164" s="77">
        <v>1718.32110315726</v>
      </c>
      <c r="I164" s="78">
        <v>1.4E-3</v>
      </c>
      <c r="J164" s="78">
        <v>5.0000000000000001E-4</v>
      </c>
      <c r="K164" s="78">
        <v>1E-4</v>
      </c>
      <c r="W164" s="95"/>
    </row>
    <row r="165" spans="2:23">
      <c r="B165" t="s">
        <v>2649</v>
      </c>
      <c r="C165" t="s">
        <v>2650</v>
      </c>
      <c r="D165" t="s">
        <v>106</v>
      </c>
      <c r="E165" s="86">
        <v>43558</v>
      </c>
      <c r="F165" s="77">
        <v>3234649.71</v>
      </c>
      <c r="G165" s="77">
        <v>103.88699999999993</v>
      </c>
      <c r="H165" s="77">
        <v>12934.104714732301</v>
      </c>
      <c r="I165" s="78">
        <v>3.2300000000000002E-2</v>
      </c>
      <c r="J165" s="78">
        <v>3.5000000000000001E-3</v>
      </c>
      <c r="K165" s="78">
        <v>5.0000000000000001E-4</v>
      </c>
      <c r="W165" s="95"/>
    </row>
    <row r="166" spans="2:23">
      <c r="B166" t="s">
        <v>2651</v>
      </c>
      <c r="C166" t="s">
        <v>2652</v>
      </c>
      <c r="D166" t="s">
        <v>106</v>
      </c>
      <c r="E166" s="86">
        <v>43525</v>
      </c>
      <c r="F166" s="77">
        <v>11151246.17</v>
      </c>
      <c r="G166" s="77">
        <v>109.92710000000019</v>
      </c>
      <c r="H166" s="77">
        <v>47181.971643358404</v>
      </c>
      <c r="I166" s="78">
        <v>6.2E-2</v>
      </c>
      <c r="J166" s="78">
        <v>1.26E-2</v>
      </c>
      <c r="K166" s="78">
        <v>1.6999999999999999E-3</v>
      </c>
      <c r="W166" s="95"/>
    </row>
    <row r="167" spans="2:23">
      <c r="B167" t="s">
        <v>2653</v>
      </c>
      <c r="C167" t="s">
        <v>2654</v>
      </c>
      <c r="D167" t="s">
        <v>106</v>
      </c>
      <c r="E167" s="86">
        <v>43138</v>
      </c>
      <c r="F167" s="77">
        <v>10191085.83</v>
      </c>
      <c r="G167" s="77">
        <v>79.448400000000035</v>
      </c>
      <c r="H167" s="77">
        <v>31164.023688427998</v>
      </c>
      <c r="I167" s="78">
        <v>8.4900000000000003E-2</v>
      </c>
      <c r="J167" s="78">
        <v>8.3000000000000001E-3</v>
      </c>
      <c r="K167" s="78">
        <v>1.1000000000000001E-3</v>
      </c>
    </row>
    <row r="168" spans="2:23">
      <c r="B168" t="s">
        <v>2655</v>
      </c>
      <c r="C168" t="s">
        <v>2656</v>
      </c>
      <c r="D168" t="s">
        <v>106</v>
      </c>
      <c r="E168" s="86">
        <v>43188</v>
      </c>
      <c r="F168" s="77">
        <v>9454936.3900000006</v>
      </c>
      <c r="G168" s="77">
        <v>140.83239999999998</v>
      </c>
      <c r="H168" s="77">
        <v>51251.797656728297</v>
      </c>
      <c r="I168" s="78">
        <v>6.3E-2</v>
      </c>
      <c r="J168" s="78">
        <v>1.37E-2</v>
      </c>
      <c r="K168" s="78">
        <v>1.9E-3</v>
      </c>
    </row>
    <row r="169" spans="2:23">
      <c r="B169" t="s">
        <v>2657</v>
      </c>
      <c r="C169" t="s">
        <v>2658</v>
      </c>
      <c r="D169" t="s">
        <v>106</v>
      </c>
      <c r="E169" s="86">
        <v>42879</v>
      </c>
      <c r="F169" s="77">
        <v>3472761.98</v>
      </c>
      <c r="G169" s="77">
        <v>201.36140000000043</v>
      </c>
      <c r="H169" s="77">
        <v>26915.295443002</v>
      </c>
      <c r="I169" s="78">
        <v>6.9500000000000006E-2</v>
      </c>
      <c r="J169" s="78">
        <v>7.1999999999999998E-3</v>
      </c>
      <c r="K169" s="78">
        <v>1E-3</v>
      </c>
      <c r="W169" s="95"/>
    </row>
    <row r="170" spans="2:23">
      <c r="B170" t="s">
        <v>2659</v>
      </c>
      <c r="C170" t="s">
        <v>2660</v>
      </c>
      <c r="D170" t="s">
        <v>113</v>
      </c>
      <c r="E170" s="86">
        <v>43220</v>
      </c>
      <c r="F170" s="77">
        <v>6892551.4299999997</v>
      </c>
      <c r="G170" s="77">
        <v>92.87790000000021</v>
      </c>
      <c r="H170" s="77">
        <v>30089.7085127461</v>
      </c>
      <c r="I170" s="78">
        <v>6.8900000000000003E-2</v>
      </c>
      <c r="J170" s="78">
        <v>8.0999999999999996E-3</v>
      </c>
      <c r="K170" s="78">
        <v>1.1000000000000001E-3</v>
      </c>
      <c r="W170" s="95"/>
    </row>
    <row r="171" spans="2:23">
      <c r="B171" t="s">
        <v>2661</v>
      </c>
      <c r="C171" t="s">
        <v>2662</v>
      </c>
      <c r="D171" t="s">
        <v>110</v>
      </c>
      <c r="E171" s="86">
        <v>43847</v>
      </c>
      <c r="F171" s="77">
        <v>1722677.23</v>
      </c>
      <c r="G171" s="77">
        <v>152.58290000000019</v>
      </c>
      <c r="H171" s="77">
        <v>10665.182876017199</v>
      </c>
      <c r="I171" s="78">
        <v>8.6099999999999996E-2</v>
      </c>
      <c r="J171" s="78">
        <v>2.8999999999999998E-3</v>
      </c>
      <c r="K171" s="78">
        <v>4.0000000000000002E-4</v>
      </c>
      <c r="W171" s="95"/>
    </row>
    <row r="172" spans="2:23">
      <c r="B172" t="s">
        <v>2663</v>
      </c>
      <c r="C172" t="s">
        <v>2664</v>
      </c>
      <c r="D172" t="s">
        <v>110</v>
      </c>
      <c r="E172" s="86">
        <v>43891</v>
      </c>
      <c r="F172" s="77">
        <v>524836.93999999994</v>
      </c>
      <c r="G172" s="77">
        <v>139.03790000000006</v>
      </c>
      <c r="H172" s="77">
        <v>2960.8480691395398</v>
      </c>
      <c r="I172" s="78">
        <v>1.6000000000000001E-3</v>
      </c>
      <c r="J172" s="78">
        <v>8.0000000000000004E-4</v>
      </c>
      <c r="K172" s="78">
        <v>1E-4</v>
      </c>
      <c r="W172" s="95"/>
    </row>
    <row r="173" spans="2:23">
      <c r="B173" t="s">
        <v>2665</v>
      </c>
      <c r="C173" t="s">
        <v>2666</v>
      </c>
      <c r="D173" t="s">
        <v>110</v>
      </c>
      <c r="E173" s="86">
        <v>43466</v>
      </c>
      <c r="F173" s="77">
        <v>6344649.8600000003</v>
      </c>
      <c r="G173" s="77">
        <v>142.20170000000002</v>
      </c>
      <c r="H173" s="77">
        <v>36607.576337568797</v>
      </c>
      <c r="I173" s="78">
        <v>1.6000000000000001E-3</v>
      </c>
      <c r="J173" s="78">
        <v>9.7999999999999997E-3</v>
      </c>
      <c r="K173" s="78">
        <v>1.2999999999999999E-3</v>
      </c>
      <c r="W173" s="95"/>
    </row>
    <row r="174" spans="2:23">
      <c r="B174" t="s">
        <v>2667</v>
      </c>
      <c r="C174" t="s">
        <v>2668</v>
      </c>
      <c r="D174" t="s">
        <v>110</v>
      </c>
      <c r="E174" s="86">
        <v>43651</v>
      </c>
      <c r="F174" s="77">
        <v>8306433.8499999996</v>
      </c>
      <c r="G174" s="77">
        <v>95.48819999999985</v>
      </c>
      <c r="H174" s="77">
        <v>32182.727359857101</v>
      </c>
      <c r="I174" s="78">
        <v>8.3099999999999993E-2</v>
      </c>
      <c r="J174" s="78">
        <v>8.6E-3</v>
      </c>
      <c r="K174" s="78">
        <v>1.1999999999999999E-3</v>
      </c>
      <c r="W174" s="95"/>
    </row>
    <row r="175" spans="2:23">
      <c r="B175" t="s">
        <v>2669</v>
      </c>
      <c r="C175" t="s">
        <v>2670</v>
      </c>
      <c r="D175" t="s">
        <v>110</v>
      </c>
      <c r="E175" s="86">
        <v>42788</v>
      </c>
      <c r="F175" s="77">
        <v>5150928.3499999996</v>
      </c>
      <c r="G175" s="77">
        <v>58.000999999999998</v>
      </c>
      <c r="H175" s="77">
        <v>12122.146231390299</v>
      </c>
      <c r="I175" s="78">
        <v>5.7200000000000001E-2</v>
      </c>
      <c r="J175" s="78">
        <v>3.2000000000000002E-3</v>
      </c>
      <c r="K175" s="78">
        <v>4.0000000000000002E-4</v>
      </c>
      <c r="W175" s="95"/>
    </row>
    <row r="176" spans="2:23">
      <c r="B176" t="s">
        <v>2671</v>
      </c>
      <c r="C176" t="s">
        <v>2672</v>
      </c>
      <c r="D176" t="s">
        <v>110</v>
      </c>
      <c r="E176" s="86">
        <v>43602</v>
      </c>
      <c r="F176" s="77">
        <v>2641276.2000000002</v>
      </c>
      <c r="G176" s="77">
        <v>64.608699999999956</v>
      </c>
      <c r="H176" s="77">
        <v>6924.1002823507897</v>
      </c>
      <c r="I176" s="78">
        <v>4.4000000000000003E-3</v>
      </c>
      <c r="J176" s="78">
        <v>1.9E-3</v>
      </c>
      <c r="K176" s="78">
        <v>2.9999999999999997E-4</v>
      </c>
      <c r="W176" s="95"/>
    </row>
    <row r="177" spans="2:23">
      <c r="B177" t="s">
        <v>2673</v>
      </c>
      <c r="C177" t="s">
        <v>2674</v>
      </c>
      <c r="D177" t="s">
        <v>110</v>
      </c>
      <c r="E177" s="86">
        <v>43602</v>
      </c>
      <c r="F177" s="77">
        <v>3781121.35</v>
      </c>
      <c r="G177" s="77">
        <v>93.861399999999932</v>
      </c>
      <c r="H177" s="77">
        <v>14400.1220117372</v>
      </c>
      <c r="I177" s="78">
        <v>5.04E-2</v>
      </c>
      <c r="J177" s="78">
        <v>3.8999999999999998E-3</v>
      </c>
      <c r="K177" s="78">
        <v>5.0000000000000001E-4</v>
      </c>
      <c r="W177" s="95"/>
    </row>
    <row r="178" spans="2:23">
      <c r="B178" t="s">
        <v>2675</v>
      </c>
      <c r="C178" t="s">
        <v>2676</v>
      </c>
      <c r="D178" t="s">
        <v>110</v>
      </c>
      <c r="E178" s="86">
        <v>44910</v>
      </c>
      <c r="F178" s="77">
        <v>638254.43000000005</v>
      </c>
      <c r="G178" s="77">
        <v>100.80459999999999</v>
      </c>
      <c r="H178" s="77">
        <v>2610.55421552089</v>
      </c>
      <c r="I178" s="78">
        <v>2.9999999999999997E-4</v>
      </c>
      <c r="J178" s="78">
        <v>6.9999999999999999E-4</v>
      </c>
      <c r="K178" s="78">
        <v>1E-4</v>
      </c>
      <c r="W178" s="95"/>
    </row>
    <row r="179" spans="2:23">
      <c r="B179" t="s">
        <v>2677</v>
      </c>
      <c r="C179" t="s">
        <v>2678</v>
      </c>
      <c r="D179" t="s">
        <v>110</v>
      </c>
      <c r="E179" s="86">
        <v>44377</v>
      </c>
      <c r="F179" s="77">
        <v>1863742.86</v>
      </c>
      <c r="G179" s="77">
        <v>100.80710000000036</v>
      </c>
      <c r="H179" s="77">
        <v>7623.1706593880799</v>
      </c>
      <c r="I179" s="78">
        <v>3.73E-2</v>
      </c>
      <c r="J179" s="78">
        <v>2E-3</v>
      </c>
      <c r="K179" s="78">
        <v>2.9999999999999997E-4</v>
      </c>
      <c r="W179" s="95"/>
    </row>
    <row r="180" spans="2:23">
      <c r="B180" t="s">
        <v>2679</v>
      </c>
      <c r="C180" t="s">
        <v>2680</v>
      </c>
      <c r="D180" t="s">
        <v>106</v>
      </c>
      <c r="E180" s="86">
        <v>44501</v>
      </c>
      <c r="F180" s="77">
        <v>771761</v>
      </c>
      <c r="G180" s="77">
        <v>120.4042</v>
      </c>
      <c r="H180" s="77">
        <v>3576.6165004957402</v>
      </c>
      <c r="I180" s="78">
        <v>1.9E-3</v>
      </c>
      <c r="J180" s="78">
        <v>1E-3</v>
      </c>
      <c r="K180" s="78">
        <v>1E-4</v>
      </c>
      <c r="W180" s="95"/>
    </row>
    <row r="181" spans="2:23">
      <c r="B181" t="s">
        <v>2681</v>
      </c>
      <c r="C181" t="s">
        <v>2682</v>
      </c>
      <c r="D181" t="s">
        <v>102</v>
      </c>
      <c r="E181" s="86">
        <v>41914</v>
      </c>
      <c r="F181" s="77">
        <v>22047041.879999999</v>
      </c>
      <c r="G181" s="77">
        <v>5.2455559999999997</v>
      </c>
      <c r="H181" s="77">
        <v>1156.48992815885</v>
      </c>
      <c r="I181" s="78">
        <v>2.92E-2</v>
      </c>
      <c r="J181" s="78">
        <v>2.9999999999999997E-4</v>
      </c>
      <c r="K181" s="78">
        <v>0</v>
      </c>
    </row>
    <row r="182" spans="2:23">
      <c r="B182" t="s">
        <v>2683</v>
      </c>
      <c r="C182" t="s">
        <v>2684</v>
      </c>
      <c r="D182" t="s">
        <v>110</v>
      </c>
      <c r="E182" s="86">
        <v>44377</v>
      </c>
      <c r="F182" s="77">
        <v>10509973.92</v>
      </c>
      <c r="G182" s="77">
        <v>91.404399999999981</v>
      </c>
      <c r="H182" s="77">
        <v>38978.692676529397</v>
      </c>
      <c r="I182" s="78">
        <v>7.0099999999999996E-2</v>
      </c>
      <c r="J182" s="78">
        <v>1.04E-2</v>
      </c>
      <c r="K182" s="78">
        <v>1.4E-3</v>
      </c>
      <c r="W182" s="95"/>
    </row>
    <row r="183" spans="2:23">
      <c r="B183" t="s">
        <v>2685</v>
      </c>
      <c r="C183" t="s">
        <v>2686</v>
      </c>
      <c r="D183" t="s">
        <v>110</v>
      </c>
      <c r="E183" s="86">
        <v>43465</v>
      </c>
      <c r="F183" s="77">
        <v>5969650</v>
      </c>
      <c r="G183" s="77">
        <v>106.4761</v>
      </c>
      <c r="H183" s="77">
        <v>25790.4864185599</v>
      </c>
      <c r="I183" s="78">
        <v>5.9700000000000003E-2</v>
      </c>
      <c r="J183" s="78">
        <v>6.8999999999999999E-3</v>
      </c>
      <c r="K183" s="78">
        <v>1E-3</v>
      </c>
      <c r="W183" s="95"/>
    </row>
    <row r="184" spans="2:23">
      <c r="B184" t="s">
        <v>2687</v>
      </c>
      <c r="C184" t="s">
        <v>2688</v>
      </c>
      <c r="D184" t="s">
        <v>106</v>
      </c>
      <c r="E184" s="86">
        <v>43973</v>
      </c>
      <c r="F184" s="77">
        <v>1876478.8</v>
      </c>
      <c r="G184" s="77">
        <v>105.48899999999996</v>
      </c>
      <c r="H184" s="77">
        <v>7619.0135984068802</v>
      </c>
      <c r="I184" s="78">
        <v>5.7700000000000001E-2</v>
      </c>
      <c r="J184" s="78">
        <v>2E-3</v>
      </c>
      <c r="K184" s="78">
        <v>2.9999999999999997E-4</v>
      </c>
      <c r="W184" s="95"/>
    </row>
    <row r="185" spans="2:23">
      <c r="B185" t="s">
        <v>2689</v>
      </c>
      <c r="C185" t="s">
        <v>2690</v>
      </c>
      <c r="D185" t="s">
        <v>106</v>
      </c>
      <c r="E185" s="86">
        <v>44012</v>
      </c>
      <c r="F185" s="77">
        <v>9655808.0299999993</v>
      </c>
      <c r="G185" s="77">
        <v>117.07179999999994</v>
      </c>
      <c r="H185" s="77">
        <v>43509.974593006998</v>
      </c>
      <c r="I185" s="78">
        <v>3.8999999999999998E-3</v>
      </c>
      <c r="J185" s="78">
        <v>1.1599999999999999E-2</v>
      </c>
      <c r="K185" s="78">
        <v>1.6000000000000001E-3</v>
      </c>
      <c r="W185" s="95"/>
    </row>
    <row r="186" spans="2:23">
      <c r="B186" t="s">
        <v>2691</v>
      </c>
      <c r="C186" t="s">
        <v>2692</v>
      </c>
      <c r="D186" t="s">
        <v>110</v>
      </c>
      <c r="E186" s="86">
        <v>42484</v>
      </c>
      <c r="F186" s="77">
        <v>5681780.6500000004</v>
      </c>
      <c r="G186" s="77">
        <v>105.4499999999998</v>
      </c>
      <c r="H186" s="77">
        <v>24310.258449186898</v>
      </c>
      <c r="I186" s="78">
        <v>4.2700000000000002E-2</v>
      </c>
      <c r="J186" s="78">
        <v>6.4999999999999997E-3</v>
      </c>
      <c r="K186" s="78">
        <v>8.9999999999999998E-4</v>
      </c>
      <c r="W186" s="95"/>
    </row>
    <row r="187" spans="2:23">
      <c r="B187" t="s">
        <v>2693</v>
      </c>
      <c r="C187" t="s">
        <v>2694</v>
      </c>
      <c r="D187" t="s">
        <v>106</v>
      </c>
      <c r="E187" s="86">
        <v>44256</v>
      </c>
      <c r="F187" s="77">
        <v>657975.27</v>
      </c>
      <c r="G187" s="77">
        <v>114.93349999999981</v>
      </c>
      <c r="H187" s="77">
        <v>2910.7446927330402</v>
      </c>
      <c r="I187" s="78">
        <v>6.5799999999999997E-2</v>
      </c>
      <c r="J187" s="78">
        <v>8.0000000000000004E-4</v>
      </c>
      <c r="K187" s="78">
        <v>1E-4</v>
      </c>
      <c r="W187" s="95"/>
    </row>
    <row r="188" spans="2:23">
      <c r="B188" t="s">
        <v>2695</v>
      </c>
      <c r="C188" t="s">
        <v>2696</v>
      </c>
      <c r="D188" t="s">
        <v>106</v>
      </c>
      <c r="E188" s="86">
        <v>44412</v>
      </c>
      <c r="F188" s="77">
        <v>6230334.5700000003</v>
      </c>
      <c r="G188" s="77">
        <v>99.425000000000011</v>
      </c>
      <c r="H188" s="77">
        <v>23842.669552810399</v>
      </c>
      <c r="I188" s="78">
        <v>1.2500000000000001E-2</v>
      </c>
      <c r="J188" s="78">
        <v>6.4000000000000003E-3</v>
      </c>
      <c r="K188" s="78">
        <v>8.9999999999999998E-4</v>
      </c>
      <c r="W188" s="95"/>
    </row>
    <row r="189" spans="2:23">
      <c r="B189" t="s">
        <v>2697</v>
      </c>
      <c r="C189" t="s">
        <v>2698</v>
      </c>
      <c r="D189" t="s">
        <v>106</v>
      </c>
      <c r="E189" s="86">
        <v>44377</v>
      </c>
      <c r="F189" s="77">
        <v>1085948</v>
      </c>
      <c r="G189" s="77">
        <v>108.47920000000001</v>
      </c>
      <c r="H189" s="77">
        <v>4534.2286281387796</v>
      </c>
      <c r="I189" s="78">
        <v>1.1000000000000001E-3</v>
      </c>
      <c r="J189" s="78">
        <v>1.1999999999999999E-3</v>
      </c>
      <c r="K189" s="78">
        <v>2.0000000000000001E-4</v>
      </c>
      <c r="W189" s="95"/>
    </row>
    <row r="190" spans="2:23">
      <c r="B190" t="s">
        <v>2699</v>
      </c>
      <c r="C190" t="s">
        <v>2700</v>
      </c>
      <c r="D190" t="s">
        <v>106</v>
      </c>
      <c r="E190" s="86">
        <v>43251</v>
      </c>
      <c r="F190" s="77">
        <v>4939524.0199999996</v>
      </c>
      <c r="G190" s="77">
        <v>148.63830000000004</v>
      </c>
      <c r="H190" s="77">
        <v>28259.4524214343</v>
      </c>
      <c r="I190" s="78">
        <v>5.4899999999999997E-2</v>
      </c>
      <c r="J190" s="78">
        <v>7.6E-3</v>
      </c>
      <c r="K190" s="78">
        <v>1E-3</v>
      </c>
      <c r="W190" s="95"/>
    </row>
    <row r="191" spans="2:23">
      <c r="B191" t="s">
        <v>2701</v>
      </c>
      <c r="C191" t="s">
        <v>2702</v>
      </c>
      <c r="D191" t="s">
        <v>106</v>
      </c>
      <c r="E191" s="86">
        <v>42948</v>
      </c>
      <c r="F191" s="77">
        <v>3263124.35</v>
      </c>
      <c r="G191" s="77">
        <v>144.01419999999968</v>
      </c>
      <c r="H191" s="77">
        <v>18087.8459840545</v>
      </c>
      <c r="I191" s="78">
        <v>4.3499999999999997E-2</v>
      </c>
      <c r="J191" s="78">
        <v>4.7999999999999996E-3</v>
      </c>
      <c r="K191" s="78">
        <v>6.9999999999999999E-4</v>
      </c>
      <c r="W191" s="95"/>
    </row>
    <row r="192" spans="2:23">
      <c r="B192" t="s">
        <v>2703</v>
      </c>
      <c r="C192" t="s">
        <v>2704</v>
      </c>
      <c r="D192" t="s">
        <v>110</v>
      </c>
      <c r="E192" s="86">
        <v>43754</v>
      </c>
      <c r="F192" s="77">
        <v>8373158.5700000003</v>
      </c>
      <c r="G192" s="77">
        <v>109.47560000000003</v>
      </c>
      <c r="H192" s="77">
        <v>37193.3398548845</v>
      </c>
      <c r="I192" s="78">
        <v>6.9800000000000001E-2</v>
      </c>
      <c r="J192" s="78">
        <v>0.01</v>
      </c>
      <c r="K192" s="78">
        <v>1.4E-3</v>
      </c>
      <c r="W192" s="95"/>
    </row>
    <row r="193" spans="2:23">
      <c r="B193" t="s">
        <v>2705</v>
      </c>
      <c r="C193" t="s">
        <v>2706</v>
      </c>
      <c r="D193" t="s">
        <v>110</v>
      </c>
      <c r="E193" s="86">
        <v>44713</v>
      </c>
      <c r="F193" s="77">
        <v>1701786.48</v>
      </c>
      <c r="G193" s="77">
        <v>107.7308</v>
      </c>
      <c r="H193" s="77">
        <v>7438.8102776621199</v>
      </c>
      <c r="I193" s="78">
        <v>1E-4</v>
      </c>
      <c r="J193" s="78">
        <v>2E-3</v>
      </c>
      <c r="K193" s="78">
        <v>2.9999999999999997E-4</v>
      </c>
      <c r="W193" s="95"/>
    </row>
    <row r="194" spans="2:23">
      <c r="B194" t="s">
        <v>2707</v>
      </c>
      <c r="C194" t="s">
        <v>2708</v>
      </c>
      <c r="D194" t="s">
        <v>106</v>
      </c>
      <c r="E194" s="86">
        <v>43306</v>
      </c>
      <c r="F194" s="77">
        <v>4346027.29</v>
      </c>
      <c r="G194" s="77">
        <v>146.36669999999975</v>
      </c>
      <c r="H194" s="77">
        <v>24484.015256343399</v>
      </c>
      <c r="I194" s="78">
        <v>7.2400000000000006E-2</v>
      </c>
      <c r="J194" s="78">
        <v>6.6E-3</v>
      </c>
      <c r="K194" s="78">
        <v>8.9999999999999998E-4</v>
      </c>
      <c r="W194" s="95"/>
    </row>
    <row r="195" spans="2:23">
      <c r="B195" t="s">
        <v>2709</v>
      </c>
      <c r="C195" t="s">
        <v>2710</v>
      </c>
      <c r="D195" t="s">
        <v>106</v>
      </c>
      <c r="E195" s="86">
        <v>44440</v>
      </c>
      <c r="F195" s="77">
        <v>880746.61</v>
      </c>
      <c r="G195" s="77">
        <v>75.418399999999906</v>
      </c>
      <c r="H195" s="77">
        <v>2556.6790100661801</v>
      </c>
      <c r="I195" s="78">
        <v>5.9999999999999995E-4</v>
      </c>
      <c r="J195" s="78">
        <v>6.9999999999999999E-4</v>
      </c>
      <c r="K195" s="78">
        <v>1E-4</v>
      </c>
      <c r="W195" s="95"/>
    </row>
    <row r="196" spans="2:23">
      <c r="B196" t="s">
        <v>2711</v>
      </c>
      <c r="C196" t="s">
        <v>2712</v>
      </c>
      <c r="D196" t="s">
        <v>113</v>
      </c>
      <c r="E196" s="86">
        <v>44286</v>
      </c>
      <c r="F196" s="77">
        <v>4830403.4400000004</v>
      </c>
      <c r="G196" s="77">
        <v>100.21749999999976</v>
      </c>
      <c r="H196" s="77">
        <v>22753.7272400355</v>
      </c>
      <c r="I196" s="78">
        <v>3.7199999999999997E-2</v>
      </c>
      <c r="J196" s="78">
        <v>6.1000000000000004E-3</v>
      </c>
      <c r="K196" s="78">
        <v>8.0000000000000004E-4</v>
      </c>
      <c r="W196" s="95"/>
    </row>
    <row r="197" spans="2:23">
      <c r="B197" t="s">
        <v>2713</v>
      </c>
      <c r="C197" t="s">
        <v>2714</v>
      </c>
      <c r="D197" t="s">
        <v>110</v>
      </c>
      <c r="E197" s="86">
        <v>42185</v>
      </c>
      <c r="F197" s="77">
        <v>5263493.46</v>
      </c>
      <c r="G197" s="77">
        <v>97.002800000000093</v>
      </c>
      <c r="H197" s="77">
        <v>20716.523958023499</v>
      </c>
      <c r="I197" s="78">
        <v>1.6999999999999999E-3</v>
      </c>
      <c r="J197" s="78">
        <v>5.4999999999999997E-3</v>
      </c>
      <c r="K197" s="78">
        <v>8.0000000000000004E-4</v>
      </c>
      <c r="W197" s="95"/>
    </row>
    <row r="198" spans="2:23">
      <c r="B198" t="s">
        <v>2715</v>
      </c>
      <c r="C198" t="s">
        <v>2716</v>
      </c>
      <c r="D198" t="s">
        <v>106</v>
      </c>
      <c r="E198" s="86">
        <v>43516</v>
      </c>
      <c r="F198" s="77">
        <v>5177785.4800000004</v>
      </c>
      <c r="G198" s="77">
        <v>81.414699999999954</v>
      </c>
      <c r="H198" s="77">
        <v>16225.376804949299</v>
      </c>
      <c r="I198" s="78">
        <v>2.0999999999999999E-3</v>
      </c>
      <c r="J198" s="78">
        <v>4.3E-3</v>
      </c>
      <c r="K198" s="78">
        <v>5.9999999999999995E-4</v>
      </c>
      <c r="W198" s="95"/>
    </row>
    <row r="199" spans="2:23">
      <c r="B199" t="s">
        <v>2717</v>
      </c>
      <c r="C199" t="s">
        <v>2718</v>
      </c>
      <c r="D199" t="s">
        <v>106</v>
      </c>
      <c r="E199" s="86">
        <v>43244</v>
      </c>
      <c r="F199" s="77">
        <v>2736800.37</v>
      </c>
      <c r="G199" s="77">
        <v>174.14149999999952</v>
      </c>
      <c r="H199" s="77">
        <v>18343.969177629398</v>
      </c>
      <c r="I199" s="78">
        <v>5.6099999999999997E-2</v>
      </c>
      <c r="J199" s="78">
        <v>4.8999999999999998E-3</v>
      </c>
      <c r="K199" s="78">
        <v>6.9999999999999999E-4</v>
      </c>
      <c r="W199" s="95"/>
    </row>
    <row r="200" spans="2:23">
      <c r="B200" t="s">
        <v>2719</v>
      </c>
      <c r="C200" t="s">
        <v>2720</v>
      </c>
      <c r="D200" t="s">
        <v>106</v>
      </c>
      <c r="E200" s="86">
        <v>42649</v>
      </c>
      <c r="F200" s="77">
        <v>2960156.55</v>
      </c>
      <c r="G200" s="77">
        <v>274.30449999999979</v>
      </c>
      <c r="H200" s="77">
        <v>31253.274258601101</v>
      </c>
      <c r="I200" s="78">
        <v>6.7500000000000004E-2</v>
      </c>
      <c r="J200" s="78">
        <v>8.3999999999999995E-3</v>
      </c>
      <c r="K200" s="78">
        <v>1.1999999999999999E-3</v>
      </c>
      <c r="W200" s="95"/>
    </row>
    <row r="201" spans="2:23">
      <c r="B201" t="s">
        <v>2721</v>
      </c>
      <c r="C201" t="s">
        <v>2722</v>
      </c>
      <c r="D201" t="s">
        <v>110</v>
      </c>
      <c r="E201" s="86">
        <v>42947</v>
      </c>
      <c r="F201" s="77">
        <v>6490734.1399999997</v>
      </c>
      <c r="G201" s="77">
        <v>67.285799999999981</v>
      </c>
      <c r="H201" s="77">
        <v>17720.491755427</v>
      </c>
      <c r="I201" s="78">
        <v>4.3E-3</v>
      </c>
      <c r="J201" s="78">
        <v>4.7000000000000002E-3</v>
      </c>
      <c r="K201" s="78">
        <v>6.9999999999999999E-4</v>
      </c>
      <c r="W201" s="95"/>
    </row>
    <row r="202" spans="2:23">
      <c r="B202" t="s">
        <v>2723</v>
      </c>
      <c r="C202" t="s">
        <v>2724</v>
      </c>
      <c r="D202" t="s">
        <v>106</v>
      </c>
      <c r="E202" s="86">
        <v>44228</v>
      </c>
      <c r="F202" s="77">
        <v>4863449</v>
      </c>
      <c r="G202" s="77">
        <v>112.9675</v>
      </c>
      <c r="H202" s="77">
        <v>21146.855367189699</v>
      </c>
      <c r="I202" s="78">
        <v>2.9999999999999997E-4</v>
      </c>
      <c r="J202" s="78">
        <v>5.7000000000000002E-3</v>
      </c>
      <c r="K202" s="78">
        <v>8.0000000000000004E-4</v>
      </c>
      <c r="W202" s="95"/>
    </row>
    <row r="203" spans="2:23">
      <c r="B203" t="s">
        <v>2725</v>
      </c>
      <c r="C203" t="s">
        <v>2726</v>
      </c>
      <c r="D203" t="s">
        <v>106</v>
      </c>
      <c r="E203" s="86">
        <v>43454</v>
      </c>
      <c r="F203" s="77">
        <v>9255953.4100000001</v>
      </c>
      <c r="G203" s="77">
        <v>133.69300000000027</v>
      </c>
      <c r="H203" s="77">
        <v>47629.688339068001</v>
      </c>
      <c r="I203" s="78">
        <v>8.0000000000000004E-4</v>
      </c>
      <c r="J203" s="78">
        <v>1.2699999999999999E-2</v>
      </c>
      <c r="K203" s="78">
        <v>1.8E-3</v>
      </c>
      <c r="W203" s="95"/>
    </row>
    <row r="204" spans="2:23">
      <c r="B204" t="s">
        <v>2727</v>
      </c>
      <c r="C204" t="s">
        <v>2728</v>
      </c>
      <c r="D204" t="s">
        <v>106</v>
      </c>
      <c r="E204" s="86">
        <v>42423</v>
      </c>
      <c r="F204" s="77">
        <v>5047995.2300000004</v>
      </c>
      <c r="G204" s="77">
        <v>103.15889999999986</v>
      </c>
      <c r="H204" s="77">
        <v>20043.499496232402</v>
      </c>
      <c r="I204" s="78">
        <v>6.9999999999999999E-4</v>
      </c>
      <c r="J204" s="78">
        <v>5.4000000000000003E-3</v>
      </c>
      <c r="K204" s="78">
        <v>6.9999999999999999E-4</v>
      </c>
      <c r="W204" s="95"/>
    </row>
    <row r="205" spans="2:23">
      <c r="B205" t="s">
        <v>2729</v>
      </c>
      <c r="C205" t="s">
        <v>2730</v>
      </c>
      <c r="D205" t="s">
        <v>106</v>
      </c>
      <c r="E205" s="86">
        <v>42985</v>
      </c>
      <c r="F205" s="77">
        <v>4599217.4000000004</v>
      </c>
      <c r="G205" s="77">
        <v>102.8734</v>
      </c>
      <c r="H205" s="77">
        <v>18211.0481828579</v>
      </c>
      <c r="I205" s="78">
        <v>6.13E-2</v>
      </c>
      <c r="J205" s="78">
        <v>4.8999999999999998E-3</v>
      </c>
      <c r="K205" s="78">
        <v>6.9999999999999999E-4</v>
      </c>
      <c r="W205" s="95"/>
    </row>
    <row r="206" spans="2:23">
      <c r="B206" t="s">
        <v>2731</v>
      </c>
      <c r="C206" t="s">
        <v>2732</v>
      </c>
      <c r="D206" t="s">
        <v>110</v>
      </c>
      <c r="E206" s="86">
        <v>41730</v>
      </c>
      <c r="F206" s="77">
        <v>4524940.42</v>
      </c>
      <c r="G206" s="77">
        <v>71.942799999999878</v>
      </c>
      <c r="H206" s="77">
        <v>13208.6590540167</v>
      </c>
      <c r="I206" s="78">
        <v>9.9000000000000008E-3</v>
      </c>
      <c r="J206" s="78">
        <v>3.5000000000000001E-3</v>
      </c>
      <c r="K206" s="78">
        <v>5.0000000000000001E-4</v>
      </c>
      <c r="W206" s="95"/>
    </row>
    <row r="207" spans="2:23">
      <c r="B207" t="s">
        <v>2733</v>
      </c>
      <c r="C207" t="s">
        <v>2734</v>
      </c>
      <c r="D207" t="s">
        <v>110</v>
      </c>
      <c r="E207" s="86">
        <v>43922</v>
      </c>
      <c r="F207" s="77">
        <v>2483996.98</v>
      </c>
      <c r="G207" s="77">
        <v>156.39360000000019</v>
      </c>
      <c r="H207" s="77">
        <v>15762.625910955599</v>
      </c>
      <c r="I207" s="78">
        <v>2.0999999999999999E-3</v>
      </c>
      <c r="J207" s="78">
        <v>4.1999999999999997E-3</v>
      </c>
      <c r="K207" s="78">
        <v>5.9999999999999995E-4</v>
      </c>
      <c r="W207" s="95"/>
    </row>
    <row r="208" spans="2:23">
      <c r="B208" t="s">
        <v>2735</v>
      </c>
      <c r="C208" t="s">
        <v>2736</v>
      </c>
      <c r="D208" t="s">
        <v>106</v>
      </c>
      <c r="E208" s="86">
        <v>44518</v>
      </c>
      <c r="F208" s="77">
        <v>1564199.41</v>
      </c>
      <c r="G208" s="77">
        <v>93.252199999999888</v>
      </c>
      <c r="H208" s="77">
        <v>5614.3452441540703</v>
      </c>
      <c r="I208" s="78">
        <v>5.79E-2</v>
      </c>
      <c r="J208" s="78">
        <v>1.5E-3</v>
      </c>
      <c r="K208" s="78">
        <v>2.0000000000000001E-4</v>
      </c>
    </row>
    <row r="209" spans="2:23">
      <c r="B209" t="s">
        <v>2737</v>
      </c>
      <c r="C209" t="s">
        <v>2738</v>
      </c>
      <c r="D209" t="s">
        <v>106</v>
      </c>
      <c r="E209" s="86">
        <v>43885</v>
      </c>
      <c r="F209" s="77">
        <v>3803115.4</v>
      </c>
      <c r="G209" s="77">
        <v>107.26789999999994</v>
      </c>
      <c r="H209" s="77">
        <v>15702.0802709788</v>
      </c>
      <c r="I209" s="78">
        <v>3.8E-3</v>
      </c>
      <c r="J209" s="78">
        <v>4.1999999999999997E-3</v>
      </c>
      <c r="K209" s="78">
        <v>5.9999999999999995E-4</v>
      </c>
      <c r="W209" s="95"/>
    </row>
    <row r="210" spans="2:23">
      <c r="B210" t="s">
        <v>2739</v>
      </c>
      <c r="C210" t="s">
        <v>2740</v>
      </c>
      <c r="D210" t="s">
        <v>106</v>
      </c>
      <c r="E210" s="86">
        <v>43944</v>
      </c>
      <c r="F210" s="77">
        <v>1380809.14</v>
      </c>
      <c r="G210" s="77">
        <v>126.5747999999995</v>
      </c>
      <c r="H210" s="77">
        <v>6727.1144118390403</v>
      </c>
      <c r="I210" s="78">
        <v>8.0000000000000004E-4</v>
      </c>
      <c r="J210" s="78">
        <v>1.8E-3</v>
      </c>
      <c r="K210" s="78">
        <v>2.0000000000000001E-4</v>
      </c>
    </row>
    <row r="211" spans="2:23">
      <c r="B211" t="s">
        <v>2741</v>
      </c>
      <c r="C211" t="s">
        <v>2742</v>
      </c>
      <c r="D211" t="s">
        <v>106</v>
      </c>
      <c r="E211" s="86">
        <v>44194</v>
      </c>
      <c r="F211" s="77">
        <v>1408018.27</v>
      </c>
      <c r="G211" s="77">
        <v>157.66660000000024</v>
      </c>
      <c r="H211" s="77">
        <v>8544.6819801644197</v>
      </c>
      <c r="I211" s="78">
        <v>6.4000000000000003E-3</v>
      </c>
      <c r="J211" s="78">
        <v>2.3E-3</v>
      </c>
      <c r="K211" s="78">
        <v>2.9999999999999997E-4</v>
      </c>
    </row>
    <row r="212" spans="2:23">
      <c r="B212" t="s">
        <v>2743</v>
      </c>
      <c r="C212" t="s">
        <v>2744</v>
      </c>
      <c r="D212" t="s">
        <v>106</v>
      </c>
      <c r="E212" s="86">
        <v>42430</v>
      </c>
      <c r="F212" s="77">
        <v>5874412.8899999997</v>
      </c>
      <c r="G212" s="77">
        <v>259.98660000000012</v>
      </c>
      <c r="H212" s="77">
        <v>58784.569732947399</v>
      </c>
      <c r="I212" s="78">
        <v>2.35E-2</v>
      </c>
      <c r="J212" s="78">
        <v>1.5699999999999999E-2</v>
      </c>
      <c r="K212" s="78">
        <v>2.2000000000000001E-3</v>
      </c>
      <c r="W212" s="95"/>
    </row>
    <row r="213" spans="2:23">
      <c r="B213" t="s">
        <v>2745</v>
      </c>
      <c r="C213" t="s">
        <v>2746</v>
      </c>
      <c r="D213" t="s">
        <v>106</v>
      </c>
      <c r="E213" s="86">
        <v>43321</v>
      </c>
      <c r="F213" s="77">
        <v>3715595.49</v>
      </c>
      <c r="G213" s="77">
        <v>162.12290000000004</v>
      </c>
      <c r="H213" s="77">
        <v>23185.7261373697</v>
      </c>
      <c r="I213" s="78">
        <v>6.1899999999999997E-2</v>
      </c>
      <c r="J213" s="78">
        <v>6.1999999999999998E-3</v>
      </c>
      <c r="K213" s="78">
        <v>8.9999999999999998E-4</v>
      </c>
      <c r="W213" s="95"/>
    </row>
    <row r="214" spans="2:23">
      <c r="B214" t="s">
        <v>2747</v>
      </c>
      <c r="C214" t="s">
        <v>2748</v>
      </c>
      <c r="D214" t="s">
        <v>106</v>
      </c>
      <c r="E214" s="86">
        <v>44197</v>
      </c>
      <c r="F214" s="77">
        <v>4747014</v>
      </c>
      <c r="G214" s="77">
        <v>100.0003</v>
      </c>
      <c r="H214" s="77">
        <v>18271.3116997707</v>
      </c>
      <c r="I214" s="78">
        <v>1.5800000000000002E-2</v>
      </c>
      <c r="J214" s="78">
        <v>4.8999999999999998E-3</v>
      </c>
      <c r="K214" s="78">
        <v>6.9999999999999999E-4</v>
      </c>
      <c r="W214" s="95"/>
    </row>
    <row r="215" spans="2:23">
      <c r="B215" t="s">
        <v>2749</v>
      </c>
      <c r="C215" t="s">
        <v>2750</v>
      </c>
      <c r="D215" t="s">
        <v>106</v>
      </c>
      <c r="E215" s="86">
        <v>42871</v>
      </c>
      <c r="F215" s="77">
        <v>985550.78</v>
      </c>
      <c r="G215" s="77">
        <v>120.62099999999991</v>
      </c>
      <c r="H215" s="77">
        <v>4575.6188632172898</v>
      </c>
      <c r="I215" s="78">
        <v>6.9999999999999999E-4</v>
      </c>
      <c r="J215" s="78">
        <v>1.1999999999999999E-3</v>
      </c>
      <c r="K215" s="78">
        <v>2.0000000000000001E-4</v>
      </c>
      <c r="W215" s="95"/>
    </row>
    <row r="216" spans="2:23">
      <c r="B216" t="s">
        <v>2751</v>
      </c>
      <c r="C216" t="s">
        <v>2752</v>
      </c>
      <c r="D216" t="s">
        <v>106</v>
      </c>
      <c r="E216" s="86">
        <v>43621</v>
      </c>
      <c r="F216" s="77">
        <v>2653560</v>
      </c>
      <c r="G216" s="77">
        <v>91.712100000000007</v>
      </c>
      <c r="H216" s="77">
        <v>9367.0634273252399</v>
      </c>
      <c r="I216" s="78">
        <v>3.9600000000000003E-2</v>
      </c>
      <c r="J216" s="78">
        <v>2.5000000000000001E-3</v>
      </c>
      <c r="K216" s="78">
        <v>2.9999999999999997E-4</v>
      </c>
      <c r="W216" s="95"/>
    </row>
    <row r="217" spans="2:23">
      <c r="B217" t="s">
        <v>2753</v>
      </c>
      <c r="C217" t="s">
        <v>2754</v>
      </c>
      <c r="D217" t="s">
        <v>106</v>
      </c>
      <c r="E217" s="86">
        <v>42705</v>
      </c>
      <c r="F217" s="77">
        <v>3923634.24</v>
      </c>
      <c r="G217" s="77">
        <v>97.419600000000187</v>
      </c>
      <c r="H217" s="77">
        <v>14712.3744221914</v>
      </c>
      <c r="I217" s="78">
        <v>8.5300000000000001E-2</v>
      </c>
      <c r="J217" s="78">
        <v>3.8999999999999998E-3</v>
      </c>
      <c r="K217" s="78">
        <v>5.0000000000000001E-4</v>
      </c>
      <c r="W217" s="95"/>
    </row>
    <row r="218" spans="2:23">
      <c r="B218" t="s">
        <v>2755</v>
      </c>
      <c r="C218" t="s">
        <v>2756</v>
      </c>
      <c r="D218" t="s">
        <v>110</v>
      </c>
      <c r="E218" s="86">
        <v>38869</v>
      </c>
      <c r="F218" s="77">
        <v>3815832.17</v>
      </c>
      <c r="G218" s="77">
        <v>0.15140000000000031</v>
      </c>
      <c r="H218" s="77">
        <v>23.440866891079398</v>
      </c>
      <c r="I218" s="78">
        <v>6.3E-2</v>
      </c>
      <c r="J218" s="78">
        <v>0</v>
      </c>
      <c r="K218" s="78">
        <v>0</v>
      </c>
    </row>
    <row r="219" spans="2:23">
      <c r="B219" t="s">
        <v>2757</v>
      </c>
      <c r="C219" t="s">
        <v>2758</v>
      </c>
      <c r="D219" t="s">
        <v>110</v>
      </c>
      <c r="E219" s="86">
        <v>42153</v>
      </c>
      <c r="F219" s="77">
        <v>4367962.6500000004</v>
      </c>
      <c r="G219" s="77">
        <v>10.523699999999993</v>
      </c>
      <c r="H219" s="77">
        <v>1865.11624050259</v>
      </c>
      <c r="I219" s="78">
        <v>4.7999999999999996E-3</v>
      </c>
      <c r="J219" s="78">
        <v>5.0000000000000001E-4</v>
      </c>
      <c r="K219" s="78">
        <v>1E-4</v>
      </c>
      <c r="W219" s="95"/>
    </row>
    <row r="220" spans="2:23">
      <c r="B220" t="s">
        <v>2759</v>
      </c>
      <c r="C220" t="s">
        <v>2760</v>
      </c>
      <c r="D220" t="s">
        <v>110</v>
      </c>
      <c r="E220" s="86">
        <v>43221</v>
      </c>
      <c r="F220" s="77">
        <v>5574490.1100000003</v>
      </c>
      <c r="G220" s="77">
        <v>92.749900000000252</v>
      </c>
      <c r="H220" s="77">
        <v>20978.6302152852</v>
      </c>
      <c r="I220" s="78">
        <v>5.0700000000000002E-2</v>
      </c>
      <c r="J220" s="78">
        <v>5.5999999999999999E-3</v>
      </c>
      <c r="K220" s="78">
        <v>8.0000000000000004E-4</v>
      </c>
      <c r="W220" s="95"/>
    </row>
    <row r="221" spans="2:23">
      <c r="B221" t="s">
        <v>2761</v>
      </c>
      <c r="C221" t="s">
        <v>2762</v>
      </c>
      <c r="D221" t="s">
        <v>110</v>
      </c>
      <c r="E221" s="86">
        <v>44075</v>
      </c>
      <c r="F221" s="77">
        <v>13250898.651000001</v>
      </c>
      <c r="G221" s="77">
        <v>104.26049999999999</v>
      </c>
      <c r="H221" s="77">
        <v>54796.690209088403</v>
      </c>
      <c r="I221" s="78">
        <v>1.5E-3</v>
      </c>
      <c r="J221" s="78">
        <v>1.47E-2</v>
      </c>
      <c r="K221" s="78">
        <v>2E-3</v>
      </c>
      <c r="W221" s="95"/>
    </row>
    <row r="222" spans="2:23">
      <c r="B222" t="s">
        <v>2763</v>
      </c>
      <c r="C222" t="s">
        <v>2764</v>
      </c>
      <c r="D222" t="s">
        <v>106</v>
      </c>
      <c r="E222" s="86">
        <v>44160</v>
      </c>
      <c r="F222" s="77">
        <v>6527000.1399999997</v>
      </c>
      <c r="G222" s="77">
        <v>99.08929999999998</v>
      </c>
      <c r="H222" s="77">
        <v>24893.633627691601</v>
      </c>
      <c r="I222" s="78">
        <v>1.6000000000000001E-3</v>
      </c>
      <c r="J222" s="78">
        <v>6.7000000000000002E-3</v>
      </c>
      <c r="K222" s="78">
        <v>8.9999999999999998E-4</v>
      </c>
      <c r="W222" s="95"/>
    </row>
    <row r="223" spans="2:23">
      <c r="B223" t="s">
        <v>2765</v>
      </c>
      <c r="C223" t="s">
        <v>2766</v>
      </c>
      <c r="D223" t="s">
        <v>110</v>
      </c>
      <c r="E223" s="86">
        <v>44773</v>
      </c>
      <c r="F223" s="77">
        <v>4068921.65</v>
      </c>
      <c r="G223" s="77">
        <v>107.48050000000005</v>
      </c>
      <c r="H223" s="77">
        <v>17744.653932819601</v>
      </c>
      <c r="I223" s="78">
        <v>3.2599999999999997E-2</v>
      </c>
      <c r="J223" s="78">
        <v>4.7000000000000002E-3</v>
      </c>
      <c r="K223" s="78">
        <v>6.9999999999999999E-4</v>
      </c>
    </row>
    <row r="224" spans="2:23">
      <c r="B224" t="s">
        <v>2767</v>
      </c>
      <c r="C224" t="s">
        <v>2768</v>
      </c>
      <c r="D224" t="s">
        <v>106</v>
      </c>
      <c r="E224" s="86">
        <v>42787</v>
      </c>
      <c r="F224" s="77">
        <v>5485612.9500000002</v>
      </c>
      <c r="G224" s="77">
        <v>63.126199999999997</v>
      </c>
      <c r="H224" s="77">
        <v>13328.5442988632</v>
      </c>
      <c r="I224" s="78">
        <v>5.4899999999999997E-2</v>
      </c>
      <c r="J224" s="78">
        <v>3.5999999999999999E-3</v>
      </c>
      <c r="K224" s="78">
        <v>5.0000000000000001E-4</v>
      </c>
      <c r="W224" s="95"/>
    </row>
    <row r="225" spans="2:23">
      <c r="B225" t="s">
        <v>2769</v>
      </c>
      <c r="C225" t="s">
        <v>2770</v>
      </c>
      <c r="D225" t="s">
        <v>106</v>
      </c>
      <c r="E225" s="86">
        <v>44039</v>
      </c>
      <c r="F225" s="77">
        <v>4173017.22</v>
      </c>
      <c r="G225" s="77">
        <v>69.140600000000049</v>
      </c>
      <c r="H225" s="77">
        <v>11105.3239552996</v>
      </c>
      <c r="I225" s="78">
        <v>2.7000000000000001E-3</v>
      </c>
      <c r="J225" s="78">
        <v>3.0000000000000001E-3</v>
      </c>
      <c r="K225" s="78">
        <v>4.0000000000000002E-4</v>
      </c>
    </row>
    <row r="226" spans="2:23">
      <c r="B226" t="s">
        <v>2771</v>
      </c>
      <c r="C226" t="s">
        <v>2772</v>
      </c>
      <c r="D226" t="s">
        <v>113</v>
      </c>
      <c r="E226" s="86">
        <v>44644</v>
      </c>
      <c r="F226" s="77">
        <v>7069355.9800000004</v>
      </c>
      <c r="G226" s="77">
        <v>104.96</v>
      </c>
      <c r="H226" s="77">
        <v>34876.207370868397</v>
      </c>
      <c r="I226" s="78">
        <v>7.9000000000000008E-3</v>
      </c>
      <c r="J226" s="78">
        <v>9.2999999999999992E-3</v>
      </c>
      <c r="K226" s="78">
        <v>1.2999999999999999E-3</v>
      </c>
      <c r="W226" s="95"/>
    </row>
    <row r="227" spans="2:23">
      <c r="B227" t="s">
        <v>2773</v>
      </c>
      <c r="C227" t="s">
        <v>2774</v>
      </c>
      <c r="D227" t="s">
        <v>106</v>
      </c>
      <c r="E227" s="86">
        <v>43356</v>
      </c>
      <c r="F227" s="77">
        <v>7967252.6900000004</v>
      </c>
      <c r="G227" s="77">
        <v>53.740699999999968</v>
      </c>
      <c r="H227" s="77">
        <v>16480.099203176698</v>
      </c>
      <c r="I227" s="78">
        <v>5.3100000000000001E-2</v>
      </c>
      <c r="J227" s="78">
        <v>4.4000000000000003E-3</v>
      </c>
      <c r="K227" s="78">
        <v>5.9999999999999995E-4</v>
      </c>
      <c r="W227" s="95"/>
    </row>
    <row r="228" spans="2:23">
      <c r="B228" t="s">
        <v>2775</v>
      </c>
      <c r="C228" t="s">
        <v>2776</v>
      </c>
      <c r="D228" t="s">
        <v>106</v>
      </c>
      <c r="E228" s="86">
        <v>44257</v>
      </c>
      <c r="F228" s="77">
        <v>1005259.52</v>
      </c>
      <c r="G228" s="77">
        <v>100.59699999999999</v>
      </c>
      <c r="H228" s="77">
        <v>3892.3432785180999</v>
      </c>
      <c r="I228" s="78">
        <v>6.6100000000000006E-2</v>
      </c>
      <c r="J228" s="78">
        <v>1E-3</v>
      </c>
      <c r="K228" s="78">
        <v>1E-4</v>
      </c>
    </row>
    <row r="229" spans="2:23">
      <c r="B229" t="s">
        <v>2777</v>
      </c>
      <c r="C229" t="s">
        <v>2778</v>
      </c>
      <c r="D229" t="s">
        <v>106</v>
      </c>
      <c r="E229" s="86">
        <v>37987</v>
      </c>
      <c r="F229" s="77">
        <v>26451150.140000001</v>
      </c>
      <c r="G229" s="77">
        <v>132.08719999999997</v>
      </c>
      <c r="H229" s="77">
        <v>134478.60822914101</v>
      </c>
      <c r="I229" s="78">
        <v>1.4E-3</v>
      </c>
      <c r="J229" s="78">
        <v>3.5999999999999997E-2</v>
      </c>
      <c r="K229" s="78">
        <v>5.0000000000000001E-3</v>
      </c>
      <c r="W229" s="95"/>
    </row>
    <row r="230" spans="2:23">
      <c r="B230" t="s">
        <v>2779</v>
      </c>
      <c r="C230" t="s">
        <v>2780</v>
      </c>
      <c r="D230" t="s">
        <v>106</v>
      </c>
      <c r="E230" s="86">
        <v>44264</v>
      </c>
      <c r="F230" s="77">
        <v>1943027.41</v>
      </c>
      <c r="G230" s="77">
        <v>102.0946</v>
      </c>
      <c r="H230" s="77">
        <v>7635.3616131378303</v>
      </c>
      <c r="I230" s="78">
        <v>1.77E-2</v>
      </c>
      <c r="J230" s="78">
        <v>2E-3</v>
      </c>
      <c r="K230" s="78">
        <v>2.9999999999999997E-4</v>
      </c>
      <c r="W230" s="95"/>
    </row>
    <row r="231" spans="2:23">
      <c r="B231" t="s">
        <v>2781</v>
      </c>
      <c r="C231" t="s">
        <v>2782</v>
      </c>
      <c r="D231" t="s">
        <v>110</v>
      </c>
      <c r="E231" s="86">
        <v>43860</v>
      </c>
      <c r="F231" s="77">
        <v>12009399.880000001</v>
      </c>
      <c r="G231" s="77">
        <v>93.243600000000001</v>
      </c>
      <c r="H231" s="77">
        <v>45435.871961254801</v>
      </c>
      <c r="I231" s="78">
        <v>3.7000000000000002E-3</v>
      </c>
      <c r="J231" s="78">
        <v>1.2200000000000001E-2</v>
      </c>
      <c r="K231" s="78">
        <v>1.6999999999999999E-3</v>
      </c>
      <c r="W231" s="95"/>
    </row>
    <row r="232" spans="2:23">
      <c r="B232" t="s">
        <v>2783</v>
      </c>
      <c r="C232" t="s">
        <v>2784</v>
      </c>
      <c r="D232" t="s">
        <v>110</v>
      </c>
      <c r="E232" s="86">
        <v>44651</v>
      </c>
      <c r="F232" s="77">
        <v>2203166.31</v>
      </c>
      <c r="G232" s="77">
        <v>104.43270000000017</v>
      </c>
      <c r="H232" s="77">
        <v>9335.6017507173201</v>
      </c>
      <c r="I232" s="78">
        <v>4.4000000000000003E-3</v>
      </c>
      <c r="J232" s="78">
        <v>2.5000000000000001E-3</v>
      </c>
      <c r="K232" s="78">
        <v>2.9999999999999997E-4</v>
      </c>
      <c r="W232" s="95"/>
    </row>
    <row r="233" spans="2:23">
      <c r="B233" t="s">
        <v>2785</v>
      </c>
      <c r="C233" t="s">
        <v>2786</v>
      </c>
      <c r="D233" t="s">
        <v>106</v>
      </c>
      <c r="E233" s="86">
        <v>44055</v>
      </c>
      <c r="F233" s="77">
        <v>2508115.33</v>
      </c>
      <c r="G233" s="77">
        <v>1E-4</v>
      </c>
      <c r="H233" s="77">
        <v>9.6537359051699998E-3</v>
      </c>
      <c r="I233" s="78">
        <v>0</v>
      </c>
      <c r="J233" s="78">
        <v>0</v>
      </c>
      <c r="K233" s="78">
        <v>0</v>
      </c>
      <c r="W233" s="95"/>
    </row>
    <row r="234" spans="2:23">
      <c r="B234" t="s">
        <v>2787</v>
      </c>
      <c r="C234" t="s">
        <v>2788</v>
      </c>
      <c r="D234" t="s">
        <v>106</v>
      </c>
      <c r="E234" s="86">
        <v>43922</v>
      </c>
      <c r="F234" s="77">
        <v>10879610.640000001</v>
      </c>
      <c r="G234" s="77">
        <v>68.170799999999943</v>
      </c>
      <c r="H234" s="77">
        <v>28546.946081556402</v>
      </c>
      <c r="I234" s="78">
        <v>2.7000000000000001E-3</v>
      </c>
      <c r="J234" s="78">
        <v>7.6E-3</v>
      </c>
      <c r="K234" s="78">
        <v>1.1000000000000001E-3</v>
      </c>
      <c r="W234" s="95"/>
    </row>
    <row r="235" spans="2:23">
      <c r="B235" t="s">
        <v>2789</v>
      </c>
      <c r="C235" t="s">
        <v>2790</v>
      </c>
      <c r="D235" t="s">
        <v>106</v>
      </c>
      <c r="E235" s="86">
        <v>44848</v>
      </c>
      <c r="F235" s="77">
        <v>1675519.14</v>
      </c>
      <c r="G235" s="77">
        <v>105.3516</v>
      </c>
      <c r="H235" s="77">
        <v>6794.2017696182202</v>
      </c>
      <c r="I235" s="78">
        <v>3.3999999999999998E-3</v>
      </c>
      <c r="J235" s="78">
        <v>1.8E-3</v>
      </c>
      <c r="K235" s="78">
        <v>2.9999999999999997E-4</v>
      </c>
      <c r="W235" s="95"/>
    </row>
    <row r="236" spans="2:23">
      <c r="B236" t="s">
        <v>2791</v>
      </c>
      <c r="C236" t="s">
        <v>2792</v>
      </c>
      <c r="D236" t="s">
        <v>106</v>
      </c>
      <c r="E236" s="86">
        <v>44544</v>
      </c>
      <c r="F236" s="77">
        <v>1598923.81</v>
      </c>
      <c r="G236" s="77">
        <v>112.6778</v>
      </c>
      <c r="H236" s="77">
        <v>6934.4822330463203</v>
      </c>
      <c r="I236" s="78">
        <v>3.2000000000000002E-3</v>
      </c>
      <c r="J236" s="78">
        <v>1.9E-3</v>
      </c>
      <c r="K236" s="78">
        <v>2.9999999999999997E-4</v>
      </c>
      <c r="W236" s="95"/>
    </row>
    <row r="237" spans="2:23">
      <c r="B237" t="s">
        <v>2793</v>
      </c>
      <c r="C237" t="s">
        <v>2794</v>
      </c>
      <c r="D237" t="s">
        <v>106</v>
      </c>
      <c r="E237" s="86">
        <v>45014</v>
      </c>
      <c r="F237" s="77">
        <v>1225440.3799999999</v>
      </c>
      <c r="G237" s="77">
        <v>104.86870000000012</v>
      </c>
      <c r="H237" s="77">
        <v>4946.3629703612896</v>
      </c>
      <c r="I237" s="78">
        <v>4.8999999999999998E-3</v>
      </c>
      <c r="J237" s="78">
        <v>1.2999999999999999E-3</v>
      </c>
      <c r="K237" s="78">
        <v>2.0000000000000001E-4</v>
      </c>
      <c r="W237" s="95"/>
    </row>
    <row r="238" spans="2:23">
      <c r="B238" t="s">
        <v>2795</v>
      </c>
      <c r="C238" t="s">
        <v>2796</v>
      </c>
      <c r="D238" t="s">
        <v>106</v>
      </c>
      <c r="E238" s="86">
        <v>44621</v>
      </c>
      <c r="F238" s="77">
        <v>391898.1</v>
      </c>
      <c r="G238" s="77">
        <v>89.819299999999998</v>
      </c>
      <c r="H238" s="77">
        <v>1354.8485008830801</v>
      </c>
      <c r="I238" s="78">
        <v>2.5999999999999999E-3</v>
      </c>
      <c r="J238" s="78">
        <v>4.0000000000000002E-4</v>
      </c>
      <c r="K238" s="78">
        <v>0</v>
      </c>
      <c r="W238" s="95"/>
    </row>
    <row r="239" spans="2:23">
      <c r="B239" t="s">
        <v>2797</v>
      </c>
      <c r="C239" t="s">
        <v>2798</v>
      </c>
      <c r="D239" t="s">
        <v>106</v>
      </c>
      <c r="E239" s="86">
        <v>44980</v>
      </c>
      <c r="F239" s="77">
        <v>5480755.4699999997</v>
      </c>
      <c r="G239" s="77">
        <v>99.55659999999996</v>
      </c>
      <c r="H239" s="77">
        <v>21001.890677146901</v>
      </c>
      <c r="I239" s="78">
        <v>7.3000000000000001E-3</v>
      </c>
      <c r="J239" s="78">
        <v>5.5999999999999999E-3</v>
      </c>
      <c r="K239" s="78">
        <v>8.0000000000000004E-4</v>
      </c>
      <c r="W239" s="95"/>
    </row>
    <row r="240" spans="2:23">
      <c r="B240" t="s">
        <v>2799</v>
      </c>
      <c r="C240" t="s">
        <v>2800</v>
      </c>
      <c r="D240" t="s">
        <v>106</v>
      </c>
      <c r="E240" s="86">
        <v>44893</v>
      </c>
      <c r="F240" s="77">
        <v>80009.990000000005</v>
      </c>
      <c r="G240" s="77">
        <v>100</v>
      </c>
      <c r="H240" s="77">
        <v>307.95845150999997</v>
      </c>
      <c r="I240" s="78">
        <v>8.0000000000000004E-4</v>
      </c>
      <c r="J240" s="78">
        <v>1E-4</v>
      </c>
      <c r="K240" s="78">
        <v>0</v>
      </c>
      <c r="W240" s="95"/>
    </row>
    <row r="241" spans="2:23">
      <c r="B241" t="s">
        <v>2801</v>
      </c>
      <c r="C241" t="s">
        <v>2802</v>
      </c>
      <c r="D241" t="s">
        <v>106</v>
      </c>
      <c r="E241" s="86">
        <v>44959</v>
      </c>
      <c r="F241" s="77">
        <v>4748272.6399999997</v>
      </c>
      <c r="G241" s="77">
        <v>100</v>
      </c>
      <c r="H241" s="77">
        <v>18276.10139136</v>
      </c>
      <c r="I241" s="78">
        <v>1.4E-3</v>
      </c>
      <c r="J241" s="78">
        <v>4.8999999999999998E-3</v>
      </c>
      <c r="K241" s="78">
        <v>6.9999999999999999E-4</v>
      </c>
      <c r="W241" s="95"/>
    </row>
    <row r="242" spans="2:23">
      <c r="B242" t="s">
        <v>2803</v>
      </c>
      <c r="C242" t="s">
        <v>2804</v>
      </c>
      <c r="D242" t="s">
        <v>110</v>
      </c>
      <c r="E242" s="86">
        <v>44440</v>
      </c>
      <c r="F242" s="77">
        <v>10853624</v>
      </c>
      <c r="G242" s="77">
        <v>117.5904</v>
      </c>
      <c r="H242" s="77">
        <v>51785.141647259603</v>
      </c>
      <c r="I242" s="78">
        <v>1.8100000000000002E-2</v>
      </c>
      <c r="J242" s="78">
        <v>1.3899999999999999E-2</v>
      </c>
      <c r="K242" s="78">
        <v>1.9E-3</v>
      </c>
      <c r="W242" s="95"/>
    </row>
    <row r="243" spans="2:23">
      <c r="B243" t="s">
        <v>2805</v>
      </c>
      <c r="C243" t="s">
        <v>2806</v>
      </c>
      <c r="D243" t="s">
        <v>106</v>
      </c>
      <c r="E243" s="86">
        <v>44896</v>
      </c>
      <c r="F243" s="77">
        <v>13.27</v>
      </c>
      <c r="G243" s="77">
        <v>140167.92249999999</v>
      </c>
      <c r="H243" s="77">
        <v>71.592490482321793</v>
      </c>
      <c r="I243" s="78">
        <v>0</v>
      </c>
      <c r="J243" s="78">
        <v>0</v>
      </c>
      <c r="K243" s="78">
        <v>0</v>
      </c>
      <c r="W243" s="95"/>
    </row>
    <row r="244" spans="2:23">
      <c r="B244" t="s">
        <v>2807</v>
      </c>
      <c r="C244" t="s">
        <v>2808</v>
      </c>
      <c r="D244" t="s">
        <v>113</v>
      </c>
      <c r="E244" s="86">
        <v>45146</v>
      </c>
      <c r="F244" s="77">
        <v>1403364</v>
      </c>
      <c r="G244" s="77">
        <v>100.00002813650191</v>
      </c>
      <c r="H244" s="77">
        <v>6596.2336651488804</v>
      </c>
      <c r="I244" s="78">
        <v>5.5999999999999999E-3</v>
      </c>
      <c r="J244" s="78">
        <v>1.8E-3</v>
      </c>
      <c r="K244" s="78">
        <v>2.0000000000000001E-4</v>
      </c>
      <c r="W244" s="95"/>
    </row>
    <row r="245" spans="2:23">
      <c r="B245" t="s">
        <v>2809</v>
      </c>
      <c r="C245" t="s">
        <v>2810</v>
      </c>
      <c r="D245" t="s">
        <v>110</v>
      </c>
      <c r="E245" s="86">
        <v>42928</v>
      </c>
      <c r="F245" s="77">
        <v>6144976.6500000004</v>
      </c>
      <c r="G245" s="77">
        <v>56.848599999999948</v>
      </c>
      <c r="H245" s="77">
        <v>14174.199442169</v>
      </c>
      <c r="I245" s="78">
        <v>6.83E-2</v>
      </c>
      <c r="J245" s="78">
        <v>3.8E-3</v>
      </c>
      <c r="K245" s="78">
        <v>5.0000000000000001E-4</v>
      </c>
      <c r="W245" s="95"/>
    </row>
    <row r="246" spans="2:23">
      <c r="B246" t="s">
        <v>2811</v>
      </c>
      <c r="C246" t="s">
        <v>2812</v>
      </c>
      <c r="D246" t="s">
        <v>106</v>
      </c>
      <c r="E246" s="86">
        <v>44967</v>
      </c>
      <c r="F246" s="77">
        <v>8816374.0099999998</v>
      </c>
      <c r="G246" s="77">
        <v>103.56599999999997</v>
      </c>
      <c r="H246" s="77">
        <v>35144.317976799699</v>
      </c>
      <c r="I246" s="78">
        <v>3.5299999999999998E-2</v>
      </c>
      <c r="J246" s="78">
        <v>9.4000000000000004E-3</v>
      </c>
      <c r="K246" s="78">
        <v>1.2999999999999999E-3</v>
      </c>
      <c r="W246" s="95"/>
    </row>
    <row r="247" spans="2:23">
      <c r="B247" t="s">
        <v>2813</v>
      </c>
      <c r="C247" t="s">
        <v>2814</v>
      </c>
      <c r="D247" t="s">
        <v>106</v>
      </c>
      <c r="E247" s="86">
        <v>43810</v>
      </c>
      <c r="F247" s="77">
        <v>4832057</v>
      </c>
      <c r="G247" s="77">
        <v>111.42209999999977</v>
      </c>
      <c r="H247" s="77">
        <v>20722.936643615802</v>
      </c>
      <c r="I247" s="78">
        <v>2.9999999999999997E-4</v>
      </c>
      <c r="J247" s="78">
        <v>5.4999999999999997E-3</v>
      </c>
      <c r="K247" s="78">
        <v>8.0000000000000004E-4</v>
      </c>
      <c r="W247" s="95"/>
    </row>
    <row r="248" spans="2:23">
      <c r="B248" t="s">
        <v>2815</v>
      </c>
      <c r="C248" t="s">
        <v>2816</v>
      </c>
      <c r="D248" t="s">
        <v>110</v>
      </c>
      <c r="E248" s="86">
        <v>44545</v>
      </c>
      <c r="F248" s="77">
        <v>7150033.3899999997</v>
      </c>
      <c r="G248" s="77">
        <v>107.03709999999998</v>
      </c>
      <c r="H248" s="77">
        <v>31052.811891157799</v>
      </c>
      <c r="I248" s="78">
        <v>1.1999999999999999E-3</v>
      </c>
      <c r="J248" s="78">
        <v>8.3000000000000001E-3</v>
      </c>
      <c r="K248" s="78">
        <v>1.1000000000000001E-3</v>
      </c>
      <c r="W248" s="95"/>
    </row>
    <row r="249" spans="2:23">
      <c r="B249" t="s">
        <v>2817</v>
      </c>
      <c r="C249" t="s">
        <v>2818</v>
      </c>
      <c r="D249" t="s">
        <v>102</v>
      </c>
      <c r="E249" s="86">
        <v>43709</v>
      </c>
      <c r="F249" s="77">
        <v>14243941.630000001</v>
      </c>
      <c r="G249" s="77">
        <v>95.077365999999913</v>
      </c>
      <c r="H249" s="77">
        <v>13542.7645163816</v>
      </c>
      <c r="I249" s="78">
        <v>6.4699999999999994E-2</v>
      </c>
      <c r="J249" s="78">
        <v>3.5999999999999999E-3</v>
      </c>
      <c r="K249" s="78">
        <v>5.0000000000000001E-4</v>
      </c>
      <c r="W249" s="95"/>
    </row>
    <row r="250" spans="2:23">
      <c r="B250" t="s">
        <v>2819</v>
      </c>
      <c r="C250" t="s">
        <v>2820</v>
      </c>
      <c r="D250" t="s">
        <v>106</v>
      </c>
      <c r="E250" s="86">
        <v>44377</v>
      </c>
      <c r="F250" s="77">
        <v>2080674.8</v>
      </c>
      <c r="G250" s="77">
        <v>34.741200000000021</v>
      </c>
      <c r="H250" s="77">
        <v>2782.25501403415</v>
      </c>
      <c r="I250" s="78">
        <v>4.1599999999999998E-2</v>
      </c>
      <c r="J250" s="78">
        <v>6.9999999999999999E-4</v>
      </c>
      <c r="K250" s="78">
        <v>1E-4</v>
      </c>
      <c r="W250" s="95"/>
    </row>
    <row r="251" spans="2:23">
      <c r="B251" t="s">
        <v>2821</v>
      </c>
      <c r="C251" t="s">
        <v>2822</v>
      </c>
      <c r="D251" t="s">
        <v>106</v>
      </c>
      <c r="E251" s="86">
        <v>43983</v>
      </c>
      <c r="F251" s="77">
        <v>11590848.93</v>
      </c>
      <c r="G251" s="77">
        <v>98.566800000000001</v>
      </c>
      <c r="H251" s="77">
        <v>43973.781471187503</v>
      </c>
      <c r="I251" s="78">
        <v>3.8999999999999998E-3</v>
      </c>
      <c r="J251" s="78">
        <v>1.18E-2</v>
      </c>
      <c r="K251" s="78">
        <v>1.6000000000000001E-3</v>
      </c>
      <c r="W251" s="95"/>
    </row>
    <row r="252" spans="2:23">
      <c r="B252" t="s">
        <v>2823</v>
      </c>
      <c r="C252" t="s">
        <v>2824</v>
      </c>
      <c r="D252" t="s">
        <v>110</v>
      </c>
      <c r="E252" s="86">
        <v>42735</v>
      </c>
      <c r="F252" s="77">
        <v>4936367.74</v>
      </c>
      <c r="G252" s="77">
        <v>24.521899999999981</v>
      </c>
      <c r="H252" s="77">
        <v>4911.5678850882696</v>
      </c>
      <c r="I252" s="78">
        <v>6.1699999999999998E-2</v>
      </c>
      <c r="J252" s="78">
        <v>1.2999999999999999E-3</v>
      </c>
      <c r="K252" s="78">
        <v>2.0000000000000001E-4</v>
      </c>
      <c r="W252" s="95"/>
    </row>
    <row r="253" spans="2:23">
      <c r="B253" t="s">
        <v>2825</v>
      </c>
      <c r="C253" t="s">
        <v>2826</v>
      </c>
      <c r="D253" t="s">
        <v>106</v>
      </c>
      <c r="E253" s="86">
        <v>44539</v>
      </c>
      <c r="F253" s="77">
        <v>1200011.42</v>
      </c>
      <c r="G253" s="77">
        <v>98.844399999999993</v>
      </c>
      <c r="H253" s="77">
        <v>4565.4685948292999</v>
      </c>
      <c r="I253" s="78">
        <v>1.6999999999999999E-3</v>
      </c>
      <c r="J253" s="78">
        <v>1.1999999999999999E-3</v>
      </c>
      <c r="K253" s="78">
        <v>2.0000000000000001E-4</v>
      </c>
      <c r="W253" s="95"/>
    </row>
    <row r="254" spans="2:23">
      <c r="B254" t="s">
        <v>2827</v>
      </c>
      <c r="C254" t="s">
        <v>2828</v>
      </c>
      <c r="D254" t="s">
        <v>106</v>
      </c>
      <c r="E254" s="86">
        <v>40906</v>
      </c>
      <c r="F254" s="77">
        <v>4826112.1399999997</v>
      </c>
      <c r="G254" s="77">
        <v>1E-4</v>
      </c>
      <c r="H254" s="77">
        <v>1.8575705626859999E-2</v>
      </c>
      <c r="I254" s="78">
        <v>1.12E-2</v>
      </c>
      <c r="J254" s="78">
        <v>0</v>
      </c>
      <c r="K254" s="78">
        <v>0</v>
      </c>
    </row>
    <row r="255" spans="2:23">
      <c r="B255" t="s">
        <v>2829</v>
      </c>
      <c r="C255" t="s">
        <v>2830</v>
      </c>
      <c r="D255" t="s">
        <v>120</v>
      </c>
      <c r="E255" s="86">
        <v>45020</v>
      </c>
      <c r="F255" s="77">
        <v>9846796.25</v>
      </c>
      <c r="G255" s="77">
        <v>102.59160000000001</v>
      </c>
      <c r="H255" s="77">
        <v>24869.068695137601</v>
      </c>
      <c r="I255" s="78">
        <v>1.5100000000000001E-2</v>
      </c>
      <c r="J255" s="78">
        <v>6.7000000000000002E-3</v>
      </c>
      <c r="K255" s="78">
        <v>8.9999999999999998E-4</v>
      </c>
      <c r="W255" s="95"/>
    </row>
    <row r="256" spans="2:23">
      <c r="B256" t="s">
        <v>2831</v>
      </c>
      <c r="C256" t="s">
        <v>2832</v>
      </c>
      <c r="D256" t="s">
        <v>106</v>
      </c>
      <c r="E256" s="86">
        <v>44217</v>
      </c>
      <c r="F256" s="77">
        <v>5550837.46</v>
      </c>
      <c r="G256" s="77">
        <v>95.413300000000007</v>
      </c>
      <c r="H256" s="77">
        <v>20385.216975957199</v>
      </c>
      <c r="I256" s="78">
        <v>1.11E-2</v>
      </c>
      <c r="J256" s="78">
        <v>5.4999999999999997E-3</v>
      </c>
      <c r="K256" s="78">
        <v>8.0000000000000004E-4</v>
      </c>
      <c r="W256" s="95"/>
    </row>
    <row r="257" spans="2:23">
      <c r="B257" t="s">
        <v>2833</v>
      </c>
      <c r="C257" t="s">
        <v>2834</v>
      </c>
      <c r="D257" t="s">
        <v>106</v>
      </c>
      <c r="E257" s="86">
        <v>44531</v>
      </c>
      <c r="F257" s="77">
        <v>8612839.0500000007</v>
      </c>
      <c r="G257" s="77">
        <v>74.639299999999949</v>
      </c>
      <c r="H257" s="77">
        <v>24743.5381288526</v>
      </c>
      <c r="I257" s="78">
        <v>2.5000000000000001E-3</v>
      </c>
      <c r="J257" s="78">
        <v>6.6E-3</v>
      </c>
      <c r="K257" s="78">
        <v>8.9999999999999998E-4</v>
      </c>
      <c r="W257" s="95"/>
    </row>
    <row r="258" spans="2:23">
      <c r="B258" t="s">
        <v>2835</v>
      </c>
      <c r="C258" t="s">
        <v>2836</v>
      </c>
      <c r="D258" t="s">
        <v>106</v>
      </c>
      <c r="E258" s="86">
        <v>44561</v>
      </c>
      <c r="F258" s="77">
        <v>395253.64</v>
      </c>
      <c r="G258" s="77">
        <v>67.068899999999928</v>
      </c>
      <c r="H258" s="77">
        <v>1020.34014167959</v>
      </c>
      <c r="I258" s="78">
        <v>1.2999999999999999E-3</v>
      </c>
      <c r="J258" s="78">
        <v>2.9999999999999997E-4</v>
      </c>
      <c r="K258" s="78">
        <v>0</v>
      </c>
      <c r="W258" s="95"/>
    </row>
    <row r="259" spans="2:23">
      <c r="B259" t="s">
        <v>2837</v>
      </c>
      <c r="C259" t="s">
        <v>2838</v>
      </c>
      <c r="D259" t="s">
        <v>110</v>
      </c>
      <c r="E259" s="86">
        <v>44743</v>
      </c>
      <c r="F259" s="77">
        <v>1624345.28</v>
      </c>
      <c r="G259" s="77">
        <v>100</v>
      </c>
      <c r="H259" s="77">
        <v>6590.7809735999999</v>
      </c>
      <c r="I259" s="78">
        <v>4.0000000000000002E-4</v>
      </c>
      <c r="J259" s="78">
        <v>1.8E-3</v>
      </c>
      <c r="K259" s="78">
        <v>2.0000000000000001E-4</v>
      </c>
      <c r="W259" s="95"/>
    </row>
    <row r="260" spans="2:23">
      <c r="B260" t="s">
        <v>2839</v>
      </c>
      <c r="C260" t="s">
        <v>2840</v>
      </c>
      <c r="D260" t="s">
        <v>110</v>
      </c>
      <c r="E260" s="86">
        <v>44743</v>
      </c>
      <c r="F260" s="77">
        <v>2252222.52</v>
      </c>
      <c r="G260" s="77">
        <v>101.24249999999995</v>
      </c>
      <c r="H260" s="77">
        <v>9251.9374063706291</v>
      </c>
      <c r="I260" s="78">
        <v>1.1900000000000001E-2</v>
      </c>
      <c r="J260" s="78">
        <v>2.5000000000000001E-3</v>
      </c>
      <c r="K260" s="78">
        <v>2.9999999999999997E-4</v>
      </c>
      <c r="W260" s="95"/>
    </row>
    <row r="261" spans="2:23">
      <c r="B261" t="s">
        <v>2841</v>
      </c>
      <c r="C261" t="s">
        <v>2842</v>
      </c>
      <c r="D261" t="s">
        <v>106</v>
      </c>
      <c r="E261" s="86">
        <v>45166</v>
      </c>
      <c r="F261" s="77">
        <v>678750.01</v>
      </c>
      <c r="G261" s="77">
        <v>101</v>
      </c>
      <c r="H261" s="77">
        <v>2638.6338763749</v>
      </c>
      <c r="I261" s="78">
        <v>0.13569999999999999</v>
      </c>
      <c r="J261" s="78">
        <v>6.9999999999999999E-4</v>
      </c>
      <c r="K261" s="78">
        <v>1E-4</v>
      </c>
      <c r="W261" s="95"/>
    </row>
    <row r="262" spans="2:23">
      <c r="B262" t="s">
        <v>2843</v>
      </c>
      <c r="C262" t="s">
        <v>2844</v>
      </c>
      <c r="D262" t="s">
        <v>110</v>
      </c>
      <c r="E262" s="86">
        <v>44608</v>
      </c>
      <c r="F262" s="77">
        <v>4111107.31</v>
      </c>
      <c r="G262" s="77">
        <v>94.384</v>
      </c>
      <c r="H262" s="77">
        <v>15744.0231764811</v>
      </c>
      <c r="I262" s="78">
        <v>5.9999999999999995E-4</v>
      </c>
      <c r="J262" s="78">
        <v>4.1999999999999997E-3</v>
      </c>
      <c r="K262" s="78">
        <v>5.9999999999999995E-4</v>
      </c>
      <c r="W262" s="95"/>
    </row>
    <row r="263" spans="2:23">
      <c r="B263" t="s">
        <v>237</v>
      </c>
      <c r="C263" s="16"/>
    </row>
    <row r="264" spans="2:23">
      <c r="B264" t="s">
        <v>334</v>
      </c>
      <c r="C264" s="16"/>
    </row>
    <row r="265" spans="2:23">
      <c r="B265" t="s">
        <v>335</v>
      </c>
      <c r="C265" s="16"/>
    </row>
    <row r="266" spans="2:23">
      <c r="B266" t="s">
        <v>336</v>
      </c>
      <c r="C266" s="16"/>
    </row>
    <row r="267" spans="2:23">
      <c r="C267" s="16"/>
    </row>
    <row r="268" spans="2:23">
      <c r="C268" s="16"/>
    </row>
    <row r="269" spans="2:23">
      <c r="C269" s="16"/>
    </row>
    <row r="270" spans="2:23">
      <c r="C270" s="16"/>
    </row>
    <row r="271" spans="2:23">
      <c r="C271" s="16"/>
    </row>
    <row r="272" spans="2:2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45197</v>
      </c>
    </row>
    <row r="2" spans="2:59" s="1" customFormat="1">
      <c r="B2" s="2" t="s">
        <v>1</v>
      </c>
      <c r="C2" s="12" t="s">
        <v>2932</v>
      </c>
    </row>
    <row r="3" spans="2:59" s="1" customFormat="1">
      <c r="B3" s="2" t="s">
        <v>2</v>
      </c>
      <c r="C3" s="26" t="s">
        <v>2933</v>
      </c>
    </row>
    <row r="4" spans="2:59" s="1" customFormat="1">
      <c r="B4" s="2" t="s">
        <v>3</v>
      </c>
    </row>
    <row r="6" spans="2:59" ht="26.25" customHeight="1">
      <c r="B6" s="120" t="s">
        <v>135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59" ht="26.25" customHeight="1">
      <c r="B7" s="120" t="s">
        <v>140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185</v>
      </c>
      <c r="H8" s="28" t="s">
        <v>186</v>
      </c>
      <c r="I8" s="28" t="s">
        <v>5</v>
      </c>
      <c r="J8" s="28" t="s">
        <v>73</v>
      </c>
      <c r="K8" s="28" t="s">
        <v>57</v>
      </c>
      <c r="L8" s="36" t="s">
        <v>181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182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178324.66</v>
      </c>
      <c r="H11" s="7"/>
      <c r="I11" s="75">
        <v>13.846958110695001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2845</v>
      </c>
      <c r="C12" s="16"/>
      <c r="D12" s="16"/>
      <c r="G12" s="81">
        <v>157460.37</v>
      </c>
      <c r="I12" s="81">
        <v>0.47590051772999997</v>
      </c>
      <c r="K12" s="80">
        <v>3.44E-2</v>
      </c>
      <c r="L12" s="80">
        <v>0</v>
      </c>
    </row>
    <row r="13" spans="2:59">
      <c r="B13" t="s">
        <v>2846</v>
      </c>
      <c r="C13" t="s">
        <v>2847</v>
      </c>
      <c r="D13" t="s">
        <v>657</v>
      </c>
      <c r="E13" t="s">
        <v>102</v>
      </c>
      <c r="F13" s="86">
        <v>44607</v>
      </c>
      <c r="G13" s="77">
        <v>129821.05</v>
      </c>
      <c r="H13" s="77">
        <v>0.3649</v>
      </c>
      <c r="I13" s="77">
        <v>0.47371701145</v>
      </c>
      <c r="J13" s="78">
        <v>8.0000000000000004E-4</v>
      </c>
      <c r="K13" s="78">
        <v>3.4200000000000001E-2</v>
      </c>
      <c r="L13" s="78">
        <v>0</v>
      </c>
    </row>
    <row r="14" spans="2:59">
      <c r="B14" t="s">
        <v>2848</v>
      </c>
      <c r="C14" t="s">
        <v>2849</v>
      </c>
      <c r="D14" t="s">
        <v>125</v>
      </c>
      <c r="E14" t="s">
        <v>102</v>
      </c>
      <c r="F14" s="86">
        <v>44537</v>
      </c>
      <c r="G14" s="77">
        <v>27639.32</v>
      </c>
      <c r="H14" s="77">
        <v>7.9000000000000008E-3</v>
      </c>
      <c r="I14" s="77">
        <v>2.1835062800000002E-3</v>
      </c>
      <c r="J14" s="78">
        <v>4.1999999999999997E-3</v>
      </c>
      <c r="K14" s="78">
        <v>2.0000000000000001E-4</v>
      </c>
      <c r="L14" s="78">
        <v>0</v>
      </c>
      <c r="W14" s="95"/>
    </row>
    <row r="15" spans="2:59">
      <c r="B15" s="79" t="s">
        <v>2114</v>
      </c>
      <c r="C15" s="16"/>
      <c r="D15" s="16"/>
      <c r="G15" s="81">
        <v>20864.29</v>
      </c>
      <c r="I15" s="81">
        <v>13.371057592965</v>
      </c>
      <c r="K15" s="80">
        <v>0.96560000000000001</v>
      </c>
      <c r="L15" s="80">
        <v>0</v>
      </c>
    </row>
    <row r="16" spans="2:59">
      <c r="B16" t="s">
        <v>2850</v>
      </c>
      <c r="C16" t="s">
        <v>2851</v>
      </c>
      <c r="D16" t="s">
        <v>1475</v>
      </c>
      <c r="E16" t="s">
        <v>106</v>
      </c>
      <c r="F16" s="86">
        <v>44742</v>
      </c>
      <c r="G16" s="77">
        <v>20864.29</v>
      </c>
      <c r="H16" s="77">
        <v>16.649999999999999</v>
      </c>
      <c r="I16" s="77">
        <v>13.371057592965</v>
      </c>
      <c r="J16" s="78">
        <v>2.5000000000000001E-3</v>
      </c>
      <c r="K16" s="78">
        <v>0.96560000000000001</v>
      </c>
      <c r="L16" s="78">
        <v>0</v>
      </c>
      <c r="W16" s="95"/>
    </row>
    <row r="17" spans="2:4">
      <c r="B17" t="s">
        <v>237</v>
      </c>
      <c r="C17" s="16"/>
      <c r="D17" s="16"/>
    </row>
    <row r="18" spans="2:4">
      <c r="B18" t="s">
        <v>334</v>
      </c>
      <c r="C18" s="16"/>
      <c r="D18" s="16"/>
    </row>
    <row r="19" spans="2:4">
      <c r="B19" t="s">
        <v>335</v>
      </c>
      <c r="C19" s="16"/>
      <c r="D19" s="16"/>
    </row>
    <row r="20" spans="2:4">
      <c r="B20" t="s">
        <v>336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30" workbookViewId="0">
      <selection activeCell="B36" sqref="B36:B3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45197</v>
      </c>
    </row>
    <row r="2" spans="2:52" s="1" customFormat="1">
      <c r="B2" s="2" t="s">
        <v>1</v>
      </c>
      <c r="C2" s="12" t="s">
        <v>2932</v>
      </c>
    </row>
    <row r="3" spans="2:52" s="1" customFormat="1">
      <c r="B3" s="2" t="s">
        <v>2</v>
      </c>
      <c r="C3" s="26" t="s">
        <v>2933</v>
      </c>
    </row>
    <row r="4" spans="2:52" s="1" customFormat="1">
      <c r="B4" s="2" t="s">
        <v>3</v>
      </c>
    </row>
    <row r="6" spans="2:52" ht="26.25" customHeight="1">
      <c r="B6" s="120" t="s">
        <v>135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52" ht="26.25" customHeight="1">
      <c r="B7" s="120" t="s">
        <v>141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185</v>
      </c>
      <c r="H8" s="28" t="s">
        <v>186</v>
      </c>
      <c r="I8" s="28" t="s">
        <v>5</v>
      </c>
      <c r="J8" s="28" t="s">
        <v>73</v>
      </c>
      <c r="K8" s="28" t="s">
        <v>57</v>
      </c>
      <c r="L8" s="36" t="s">
        <v>181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182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20965323.600000001</v>
      </c>
      <c r="H11" s="7"/>
      <c r="I11" s="75">
        <v>-284.28978801599999</v>
      </c>
      <c r="J11" s="7"/>
      <c r="K11" s="76">
        <v>1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20965323.600000001</v>
      </c>
      <c r="I12" s="81">
        <v>-284.28978801599999</v>
      </c>
      <c r="K12" s="80">
        <v>1</v>
      </c>
      <c r="L12" s="80">
        <v>0</v>
      </c>
    </row>
    <row r="13" spans="2:52">
      <c r="B13" s="79" t="s">
        <v>2119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2128</v>
      </c>
      <c r="C15" s="16"/>
      <c r="D15" s="16"/>
      <c r="G15" s="81">
        <v>20965323.600000001</v>
      </c>
      <c r="I15" s="81">
        <v>-284.28978801599999</v>
      </c>
      <c r="K15" s="80">
        <v>1</v>
      </c>
      <c r="L15" s="80">
        <v>0</v>
      </c>
    </row>
    <row r="16" spans="2:52">
      <c r="B16" t="s">
        <v>2852</v>
      </c>
      <c r="C16" t="s">
        <v>2853</v>
      </c>
      <c r="D16" t="s">
        <v>3173</v>
      </c>
      <c r="E16" t="s">
        <v>106</v>
      </c>
      <c r="F16" s="86">
        <v>45181</v>
      </c>
      <c r="G16" s="77">
        <v>20965323.600000001</v>
      </c>
      <c r="H16" s="77">
        <v>0.62319999999999998</v>
      </c>
      <c r="I16" s="77">
        <v>427.69260143999998</v>
      </c>
      <c r="J16" s="78">
        <v>0</v>
      </c>
      <c r="K16" s="78">
        <v>-1.5044</v>
      </c>
      <c r="L16" s="78">
        <v>0</v>
      </c>
    </row>
    <row r="17" spans="2:12">
      <c r="B17" t="s">
        <v>2854</v>
      </c>
      <c r="C17" t="s">
        <v>2855</v>
      </c>
      <c r="D17" t="s">
        <v>3173</v>
      </c>
      <c r="E17" t="s">
        <v>106</v>
      </c>
      <c r="F17" s="86">
        <v>45140</v>
      </c>
      <c r="G17" s="77">
        <v>-6289597.0800000001</v>
      </c>
      <c r="H17" s="77">
        <v>2.6110000000000002</v>
      </c>
      <c r="I17" s="77">
        <v>-736.51181806800003</v>
      </c>
      <c r="J17" s="78">
        <v>0</v>
      </c>
      <c r="K17" s="78">
        <v>2.5907</v>
      </c>
      <c r="L17" s="78">
        <v>0</v>
      </c>
    </row>
    <row r="18" spans="2:12">
      <c r="B18" t="s">
        <v>2854</v>
      </c>
      <c r="C18" t="s">
        <v>2856</v>
      </c>
      <c r="D18" t="s">
        <v>3173</v>
      </c>
      <c r="E18" t="s">
        <v>106</v>
      </c>
      <c r="F18" s="86">
        <v>45140</v>
      </c>
      <c r="G18" s="77">
        <v>6289597.0800000001</v>
      </c>
      <c r="H18" s="77">
        <v>7.4800000000000005E-2</v>
      </c>
      <c r="I18" s="77">
        <v>24.529428612</v>
      </c>
      <c r="J18" s="78">
        <v>0</v>
      </c>
      <c r="K18" s="78">
        <v>-8.6300000000000002E-2</v>
      </c>
      <c r="L18" s="78">
        <v>0</v>
      </c>
    </row>
    <row r="19" spans="2:12">
      <c r="B19" s="79" t="s">
        <v>2857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2129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927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210</v>
      </c>
      <c r="C24" t="s">
        <v>210</v>
      </c>
      <c r="D24" t="s">
        <v>210</v>
      </c>
      <c r="E24" t="s">
        <v>210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235</v>
      </c>
      <c r="C25" s="16"/>
      <c r="D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s="79" t="s">
        <v>2119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2136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2129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2137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927</v>
      </c>
      <c r="C34" s="16"/>
      <c r="D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210</v>
      </c>
      <c r="C35" t="s">
        <v>210</v>
      </c>
      <c r="D35" t="s">
        <v>210</v>
      </c>
      <c r="E35" t="s">
        <v>210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237</v>
      </c>
      <c r="C36" s="16"/>
      <c r="D36" s="16"/>
    </row>
    <row r="37" spans="2:12">
      <c r="B37" t="s">
        <v>334</v>
      </c>
      <c r="C37" s="16"/>
      <c r="D37" s="16"/>
    </row>
    <row r="38" spans="2:12">
      <c r="B38" t="s">
        <v>335</v>
      </c>
      <c r="C38" s="16"/>
      <c r="D38" s="16"/>
    </row>
    <row r="39" spans="2:12">
      <c r="B39" t="s">
        <v>336</v>
      </c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90"/>
  <sheetViews>
    <sheetView rightToLeft="1" workbookViewId="0">
      <selection activeCell="E20" sqref="E20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45197</v>
      </c>
    </row>
    <row r="2" spans="2:13" s="1" customFormat="1">
      <c r="B2" s="2" t="s">
        <v>1</v>
      </c>
      <c r="C2" s="12" t="s">
        <v>2932</v>
      </c>
    </row>
    <row r="3" spans="2:13" s="1" customFormat="1">
      <c r="B3" s="2" t="s">
        <v>2</v>
      </c>
      <c r="C3" s="26" t="s">
        <v>2933</v>
      </c>
    </row>
    <row r="4" spans="2:13" s="1" customFormat="1">
      <c r="B4" s="2" t="s">
        <v>3</v>
      </c>
    </row>
    <row r="5" spans="2:13">
      <c r="B5" s="2"/>
    </row>
    <row r="7" spans="2:13" ht="26.25" customHeight="1">
      <c r="B7" s="110" t="s">
        <v>47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J12+J63</f>
        <v>3476072.6540560639</v>
      </c>
      <c r="K11" s="76">
        <f>J11/$J$11</f>
        <v>1</v>
      </c>
      <c r="L11" s="76">
        <f>J11/'סכום נכסי הקרן'!$C$42</f>
        <v>0.12814015808120183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f>J13+J19+J53+J55+J57+J59+J61</f>
        <v>3310950.9139060639</v>
      </c>
      <c r="K12" s="80">
        <f t="shared" ref="K12:K69" si="0">J12/$J$11</f>
        <v>0.95249761538864064</v>
      </c>
      <c r="L12" s="80">
        <f>J12/'סכום נכסי הקרן'!$C$42</f>
        <v>0.12205319500786818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f>SUM(J14:J18)</f>
        <v>2287126.5811800002</v>
      </c>
      <c r="K13" s="80">
        <f t="shared" si="0"/>
        <v>0.65796282437056108</v>
      </c>
      <c r="L13" s="80">
        <f>J13/'סכום נכסי הקרן'!$C$42</f>
        <v>8.4311460326397733E-2</v>
      </c>
    </row>
    <row r="14" spans="2:13">
      <c r="B14" s="88" t="s">
        <v>3143</v>
      </c>
      <c r="C14" t="s">
        <v>205</v>
      </c>
      <c r="D14">
        <v>11</v>
      </c>
      <c r="E14" t="s">
        <v>206</v>
      </c>
      <c r="F14" s="91" t="s">
        <v>207</v>
      </c>
      <c r="G14" t="s">
        <v>102</v>
      </c>
      <c r="H14" s="92">
        <v>4.3799999999999999E-2</v>
      </c>
      <c r="I14" s="92">
        <v>4.3799999999999999E-2</v>
      </c>
      <c r="J14" s="77">
        <f>328646.27825+16812.70626</f>
        <v>345458.98450999998</v>
      </c>
      <c r="K14" s="92">
        <f t="shared" si="0"/>
        <v>9.9381980439016526E-2</v>
      </c>
      <c r="L14" s="92">
        <f>J14/'סכום נכסי הקרן'!$C$42</f>
        <v>1.2734822683878483E-2</v>
      </c>
    </row>
    <row r="15" spans="2:13">
      <c r="B15" s="88" t="s">
        <v>3144</v>
      </c>
      <c r="C15" t="s">
        <v>208</v>
      </c>
      <c r="D15">
        <v>12</v>
      </c>
      <c r="E15" t="s">
        <v>206</v>
      </c>
      <c r="F15" s="91" t="s">
        <v>207</v>
      </c>
      <c r="G15" t="s">
        <v>102</v>
      </c>
      <c r="H15" s="92">
        <v>4.3700000000000003E-2</v>
      </c>
      <c r="I15" s="92">
        <v>4.3700000000000003E-2</v>
      </c>
      <c r="J15" s="77">
        <f>142393.61242+63486.1075</f>
        <v>205879.71992</v>
      </c>
      <c r="K15" s="92">
        <f t="shared" si="0"/>
        <v>5.9227680318985496E-2</v>
      </c>
      <c r="L15" s="92">
        <f>J15/'סכום נכסי הקרן'!$C$42</f>
        <v>7.5894443188576867E-3</v>
      </c>
    </row>
    <row r="16" spans="2:13">
      <c r="B16" s="88" t="s">
        <v>3145</v>
      </c>
      <c r="C16" s="88" t="s">
        <v>3146</v>
      </c>
      <c r="D16">
        <v>10</v>
      </c>
      <c r="E16" t="s">
        <v>206</v>
      </c>
      <c r="F16" s="91" t="s">
        <v>207</v>
      </c>
      <c r="G16" t="s">
        <v>102</v>
      </c>
      <c r="H16" s="92">
        <v>4.3900000000000002E-2</v>
      </c>
      <c r="I16" s="92">
        <v>4.3900000000000002E-2</v>
      </c>
      <c r="J16" s="77">
        <f>382331.87806+1299588.30971+(4880686.12+28678.24)/1000+(511.27+69166.47+131966.71)/1000+(9845.69+4453.97)/1000</f>
        <v>1687045.49624</v>
      </c>
      <c r="K16" s="92">
        <f t="shared" si="0"/>
        <v>0.48533090764701564</v>
      </c>
      <c r="L16" s="92">
        <f>J16/'סכום נכסי הקרן'!$C$42</f>
        <v>6.2190379227581742E-2</v>
      </c>
    </row>
    <row r="17" spans="2:12">
      <c r="B17" s="88" t="s">
        <v>3147</v>
      </c>
      <c r="C17" s="88" t="s">
        <v>3148</v>
      </c>
      <c r="D17">
        <v>20</v>
      </c>
      <c r="E17" t="s">
        <v>206</v>
      </c>
      <c r="F17" s="91" t="s">
        <v>3149</v>
      </c>
      <c r="G17" t="s">
        <v>102</v>
      </c>
      <c r="H17" s="92">
        <v>4.2700000000000002E-2</v>
      </c>
      <c r="I17" s="92">
        <v>4.2700000000000002E-2</v>
      </c>
      <c r="J17" s="77">
        <v>48528.260580000024</v>
      </c>
      <c r="K17" s="92">
        <f t="shared" si="0"/>
        <v>1.3960657733483995E-2</v>
      </c>
      <c r="L17" s="92">
        <f>J17/'סכום נכסי הקרן'!$C$42</f>
        <v>1.7889208888861917E-3</v>
      </c>
    </row>
    <row r="18" spans="2:12">
      <c r="B18" s="88" t="s">
        <v>3150</v>
      </c>
      <c r="C18" t="s">
        <v>209</v>
      </c>
      <c r="D18">
        <v>26</v>
      </c>
      <c r="E18" t="s">
        <v>206</v>
      </c>
      <c r="F18" s="91" t="s">
        <v>207</v>
      </c>
      <c r="G18" t="s">
        <v>102</v>
      </c>
      <c r="H18" s="92">
        <v>0</v>
      </c>
      <c r="I18" s="92">
        <v>0</v>
      </c>
      <c r="J18" s="93">
        <v>214.11993000000001</v>
      </c>
      <c r="K18" s="92">
        <f t="shared" si="0"/>
        <v>6.1598232059434564E-5</v>
      </c>
      <c r="L18" s="92">
        <f>J18/'סכום נכסי הקרן'!$C$42</f>
        <v>7.8932071936184978E-6</v>
      </c>
    </row>
    <row r="19" spans="2:12">
      <c r="B19" s="79" t="s">
        <v>212</v>
      </c>
      <c r="D19" s="16"/>
      <c r="I19" s="80">
        <v>0</v>
      </c>
      <c r="J19" s="81">
        <f>SUM(J20:J52)</f>
        <v>1023824.3327260636</v>
      </c>
      <c r="K19" s="80">
        <f t="shared" si="0"/>
        <v>0.29453479101807944</v>
      </c>
      <c r="L19" s="80">
        <f>J19/'סכום נכסי הקרן'!$C$42</f>
        <v>3.7741734681470442E-2</v>
      </c>
    </row>
    <row r="20" spans="2:12">
      <c r="B20" s="88" t="s">
        <v>3143</v>
      </c>
      <c r="C20" s="88" t="s">
        <v>220</v>
      </c>
      <c r="D20">
        <v>11</v>
      </c>
      <c r="E20" t="s">
        <v>206</v>
      </c>
      <c r="F20" t="s">
        <v>3149</v>
      </c>
      <c r="G20" t="s">
        <v>110</v>
      </c>
      <c r="H20" s="92">
        <v>0</v>
      </c>
      <c r="I20" s="92">
        <v>0</v>
      </c>
      <c r="J20" s="93">
        <f>36.67461+0.00219105</f>
        <v>36.676801050000002</v>
      </c>
      <c r="K20" s="92">
        <f t="shared" si="0"/>
        <v>1.0551218199425028E-5</v>
      </c>
      <c r="L20" s="92">
        <f>J20/'סכום נכסי הקרן'!$C$42</f>
        <v>1.3520347680235768E-6</v>
      </c>
    </row>
    <row r="21" spans="2:12">
      <c r="B21" s="88" t="s">
        <v>3144</v>
      </c>
      <c r="C21" s="88" t="s">
        <v>221</v>
      </c>
      <c r="D21">
        <v>12</v>
      </c>
      <c r="E21" t="s">
        <v>206</v>
      </c>
      <c r="F21" t="s">
        <v>207</v>
      </c>
      <c r="G21" t="s">
        <v>110</v>
      </c>
      <c r="H21" s="92">
        <v>3.2300000000000002E-2</v>
      </c>
      <c r="I21" s="92">
        <v>3.2300000000000002E-2</v>
      </c>
      <c r="J21" s="93">
        <f>269.98463+12237.72001155</f>
        <v>12507.704641550001</v>
      </c>
      <c r="K21" s="92">
        <f t="shared" si="0"/>
        <v>3.5982287731976359E-3</v>
      </c>
      <c r="L21" s="92">
        <f>J21/'סכום נכסי הקרן'!$C$42</f>
        <v>4.6107760380987396E-4</v>
      </c>
    </row>
    <row r="22" spans="2:12">
      <c r="B22" s="88" t="s">
        <v>3145</v>
      </c>
      <c r="C22" s="88" t="s">
        <v>3155</v>
      </c>
      <c r="D22">
        <v>10</v>
      </c>
      <c r="E22" t="s">
        <v>206</v>
      </c>
      <c r="F22" t="s">
        <v>3149</v>
      </c>
      <c r="G22" t="s">
        <v>110</v>
      </c>
      <c r="H22" s="92">
        <v>3.3300000000000003E-2</v>
      </c>
      <c r="I22" s="92">
        <v>3.3300000000000003E-2</v>
      </c>
      <c r="J22" s="93">
        <f>33877.48178+8575.772012775</f>
        <v>42453.253792775002</v>
      </c>
      <c r="K22" s="92">
        <f t="shared" si="0"/>
        <v>1.2212993805879839E-2</v>
      </c>
      <c r="L22" s="92">
        <f>J22/'סכום נכסי הקרן'!$C$42</f>
        <v>1.5649749569301812E-3</v>
      </c>
    </row>
    <row r="23" spans="2:12">
      <c r="B23" s="88" t="s">
        <v>3147</v>
      </c>
      <c r="C23" s="88" t="s">
        <v>3164</v>
      </c>
      <c r="D23">
        <v>20</v>
      </c>
      <c r="E23" t="s">
        <v>206</v>
      </c>
      <c r="F23" t="s">
        <v>3149</v>
      </c>
      <c r="G23" t="s">
        <v>110</v>
      </c>
      <c r="H23" s="92">
        <v>3.1800000000000002E-2</v>
      </c>
      <c r="I23" s="92">
        <v>3.1800000000000002E-2</v>
      </c>
      <c r="J23" s="93">
        <v>92.227690000000052</v>
      </c>
      <c r="K23" s="92">
        <f t="shared" si="0"/>
        <v>2.6532152569476346E-5</v>
      </c>
      <c r="L23" s="92">
        <f>J23/'סכום נכסי הקרן'!$C$42</f>
        <v>3.3998342244872638E-6</v>
      </c>
    </row>
    <row r="24" spans="2:12">
      <c r="B24" s="88" t="s">
        <v>3150</v>
      </c>
      <c r="C24" t="s">
        <v>222</v>
      </c>
      <c r="D24" s="94">
        <v>26</v>
      </c>
      <c r="E24" t="s">
        <v>206</v>
      </c>
      <c r="F24" t="s">
        <v>207</v>
      </c>
      <c r="G24" t="s">
        <v>110</v>
      </c>
      <c r="H24" s="78">
        <v>0</v>
      </c>
      <c r="I24" s="78">
        <v>0</v>
      </c>
      <c r="J24" s="77">
        <v>1.1323671</v>
      </c>
      <c r="K24" s="78">
        <f t="shared" si="0"/>
        <v>3.257604810643686E-7</v>
      </c>
      <c r="L24" s="78">
        <f>J24/'סכום נכסי הקרן'!$C$42</f>
        <v>4.1742999540196548E-8</v>
      </c>
    </row>
    <row r="25" spans="2:12">
      <c r="B25" s="88" t="s">
        <v>3143</v>
      </c>
      <c r="C25" s="88" t="s">
        <v>3151</v>
      </c>
      <c r="D25">
        <v>11</v>
      </c>
      <c r="E25" t="s">
        <v>206</v>
      </c>
      <c r="F25" t="s">
        <v>3149</v>
      </c>
      <c r="G25" t="s">
        <v>120</v>
      </c>
      <c r="H25" s="92">
        <v>0</v>
      </c>
      <c r="I25" s="92">
        <v>0</v>
      </c>
      <c r="J25" s="93">
        <v>6.8199999999999979E-3</v>
      </c>
      <c r="K25" s="92">
        <f t="shared" si="0"/>
        <v>1.9619843077911691E-9</v>
      </c>
      <c r="L25" s="92">
        <f>J25/'סכום נכסי הקרן'!$C$42</f>
        <v>2.5140897935319772E-10</v>
      </c>
    </row>
    <row r="26" spans="2:12">
      <c r="B26" s="88" t="s">
        <v>3144</v>
      </c>
      <c r="C26" t="s">
        <v>214</v>
      </c>
      <c r="D26" s="94">
        <v>12</v>
      </c>
      <c r="E26" t="s">
        <v>206</v>
      </c>
      <c r="F26" t="s">
        <v>207</v>
      </c>
      <c r="G26" t="s">
        <v>120</v>
      </c>
      <c r="H26" s="78">
        <v>0</v>
      </c>
      <c r="I26" s="78">
        <v>0</v>
      </c>
      <c r="J26" s="77">
        <v>272.519930628</v>
      </c>
      <c r="K26" s="78">
        <f t="shared" si="0"/>
        <v>7.8398801679248407E-5</v>
      </c>
      <c r="L26" s="78">
        <f>J26/'סכום נכסי הקרן'!$C$42</f>
        <v>1.0046034840555681E-5</v>
      </c>
    </row>
    <row r="27" spans="2:12">
      <c r="B27" s="88" t="s">
        <v>3145</v>
      </c>
      <c r="C27" s="88" t="s">
        <v>3152</v>
      </c>
      <c r="D27">
        <v>10</v>
      </c>
      <c r="E27" t="s">
        <v>206</v>
      </c>
      <c r="F27" t="s">
        <v>3149</v>
      </c>
      <c r="G27" t="s">
        <v>120</v>
      </c>
      <c r="H27" s="92">
        <v>0</v>
      </c>
      <c r="I27" s="92">
        <v>0</v>
      </c>
      <c r="J27" s="93">
        <f>15.58646+55.43161206</f>
        <v>71.018072059999994</v>
      </c>
      <c r="K27" s="92">
        <f t="shared" si="0"/>
        <v>2.0430548819839075E-5</v>
      </c>
      <c r="L27" s="92">
        <f>J27/'סכום נכסי הקרן'!$C$42</f>
        <v>2.6179737554598901E-6</v>
      </c>
    </row>
    <row r="28" spans="2:12">
      <c r="B28" s="88" t="s">
        <v>3147</v>
      </c>
      <c r="C28" s="88" t="s">
        <v>3162</v>
      </c>
      <c r="D28">
        <v>20</v>
      </c>
      <c r="E28" t="s">
        <v>206</v>
      </c>
      <c r="F28" t="s">
        <v>3149</v>
      </c>
      <c r="G28" t="s">
        <v>120</v>
      </c>
      <c r="H28" s="92">
        <v>0</v>
      </c>
      <c r="I28" s="92">
        <v>0</v>
      </c>
      <c r="J28" s="93">
        <v>1.24949</v>
      </c>
      <c r="K28" s="92">
        <f t="shared" si="0"/>
        <v>3.5945451213225637E-7</v>
      </c>
      <c r="L28" s="92">
        <f>J28/'סכום נכסי הקרן'!$C$42</f>
        <v>4.6060558007628606E-8</v>
      </c>
    </row>
    <row r="29" spans="2:12">
      <c r="B29" s="88" t="s">
        <v>3143</v>
      </c>
      <c r="C29" s="88" t="s">
        <v>215</v>
      </c>
      <c r="D29">
        <v>11</v>
      </c>
      <c r="E29" t="s">
        <v>206</v>
      </c>
      <c r="F29" t="s">
        <v>3149</v>
      </c>
      <c r="G29" t="s">
        <v>106</v>
      </c>
      <c r="H29" s="92">
        <v>4.8099999999999997E-2</v>
      </c>
      <c r="I29" s="92">
        <v>4.8099999999999997E-2</v>
      </c>
      <c r="J29" s="93">
        <f>89652.87239+2887.40887182</f>
        <v>92540.281261819997</v>
      </c>
      <c r="K29" s="92">
        <f t="shared" si="0"/>
        <v>2.6622079131124934E-2</v>
      </c>
      <c r="L29" s="92">
        <f>J29/'סכום נכסי הקרן'!$C$42</f>
        <v>3.4113574283126127E-3</v>
      </c>
    </row>
    <row r="30" spans="2:12">
      <c r="B30" s="88" t="s">
        <v>3144</v>
      </c>
      <c r="C30" s="88" t="s">
        <v>216</v>
      </c>
      <c r="D30">
        <v>12</v>
      </c>
      <c r="E30" t="s">
        <v>206</v>
      </c>
      <c r="F30" t="s">
        <v>207</v>
      </c>
      <c r="G30" t="s">
        <v>106</v>
      </c>
      <c r="H30" s="92">
        <v>4.8099999999999997E-2</v>
      </c>
      <c r="I30" s="92">
        <v>4.8099999999999997E-2</v>
      </c>
      <c r="J30" s="93">
        <f>186766.12145+54205.3830918</f>
        <v>240971.50454180001</v>
      </c>
      <c r="K30" s="92">
        <f t="shared" si="0"/>
        <v>6.9322919433407654E-2</v>
      </c>
      <c r="L30" s="92">
        <f>J30/'סכום נכסי הקרן'!$C$42</f>
        <v>8.8830498548472733E-3</v>
      </c>
    </row>
    <row r="31" spans="2:12">
      <c r="B31" s="88" t="s">
        <v>3145</v>
      </c>
      <c r="C31" s="88" t="s">
        <v>3161</v>
      </c>
      <c r="D31">
        <v>10</v>
      </c>
      <c r="E31" t="s">
        <v>206</v>
      </c>
      <c r="F31" t="s">
        <v>207</v>
      </c>
      <c r="G31" t="s">
        <v>106</v>
      </c>
      <c r="H31" s="92">
        <v>4.7600000000000003E-2</v>
      </c>
      <c r="I31" s="92">
        <v>4.7600000000000003E-2</v>
      </c>
      <c r="J31" s="93">
        <f>243516.92249+118054.9221972</f>
        <v>361571.84468719998</v>
      </c>
      <c r="K31" s="92">
        <f t="shared" si="0"/>
        <v>0.10401734390255019</v>
      </c>
      <c r="L31" s="92">
        <f>J31/'סכום נכסי הקרן'!$C$42</f>
        <v>1.3328798890859516E-2</v>
      </c>
    </row>
    <row r="32" spans="2:12">
      <c r="B32" s="88" t="s">
        <v>3147</v>
      </c>
      <c r="C32" s="88" t="s">
        <v>3167</v>
      </c>
      <c r="D32">
        <v>20</v>
      </c>
      <c r="E32" t="s">
        <v>206</v>
      </c>
      <c r="F32" t="s">
        <v>3149</v>
      </c>
      <c r="G32" t="s">
        <v>106</v>
      </c>
      <c r="H32" s="92">
        <v>4.9099999999999998E-2</v>
      </c>
      <c r="I32" s="92">
        <v>4.9099999999999998E-2</v>
      </c>
      <c r="J32" s="93">
        <v>241493.81743000002</v>
      </c>
      <c r="K32" s="92">
        <f t="shared" si="0"/>
        <v>6.9473178918804349E-2</v>
      </c>
      <c r="L32" s="92">
        <f>J32/'סכום נכסי הקרן'!$C$42</f>
        <v>8.9023041290592075E-3</v>
      </c>
    </row>
    <row r="33" spans="2:12">
      <c r="B33" s="88" t="s">
        <v>3150</v>
      </c>
      <c r="C33" t="s">
        <v>217</v>
      </c>
      <c r="D33" s="94">
        <v>26</v>
      </c>
      <c r="E33" t="s">
        <v>206</v>
      </c>
      <c r="F33" t="s">
        <v>207</v>
      </c>
      <c r="G33" t="s">
        <v>106</v>
      </c>
      <c r="H33" s="78">
        <v>0</v>
      </c>
      <c r="I33" s="78">
        <v>0</v>
      </c>
      <c r="J33" s="77">
        <v>20.788295040000001</v>
      </c>
      <c r="K33" s="78">
        <f t="shared" si="0"/>
        <v>5.9803971633743406E-6</v>
      </c>
      <c r="L33" s="78">
        <f>J33/'סכום נכסי הקרן'!$C$42</f>
        <v>7.66329037903159E-7</v>
      </c>
    </row>
    <row r="34" spans="2:12">
      <c r="B34" s="88" t="s">
        <v>3145</v>
      </c>
      <c r="C34" s="88" t="s">
        <v>3157</v>
      </c>
      <c r="D34">
        <v>10</v>
      </c>
      <c r="E34" t="s">
        <v>206</v>
      </c>
      <c r="F34" t="s">
        <v>3149</v>
      </c>
      <c r="G34" t="s">
        <v>200</v>
      </c>
      <c r="H34" s="92">
        <v>0</v>
      </c>
      <c r="I34" s="92">
        <v>0</v>
      </c>
      <c r="J34" s="93">
        <v>10.6577376565</v>
      </c>
      <c r="K34" s="92">
        <f t="shared" si="0"/>
        <v>3.0660284514088026E-6</v>
      </c>
      <c r="L34" s="92">
        <f>J34/'סכום נכסי הקרן'!$C$42</f>
        <v>3.9288137044498638E-7</v>
      </c>
    </row>
    <row r="35" spans="2:12">
      <c r="B35" s="88" t="s">
        <v>3143</v>
      </c>
      <c r="C35" t="s">
        <v>218</v>
      </c>
      <c r="D35" s="94">
        <v>11</v>
      </c>
      <c r="E35" t="s">
        <v>206</v>
      </c>
      <c r="F35" t="s">
        <v>207</v>
      </c>
      <c r="G35" t="s">
        <v>116</v>
      </c>
      <c r="H35" s="78">
        <v>0</v>
      </c>
      <c r="I35" s="78">
        <v>0</v>
      </c>
      <c r="J35" s="77">
        <v>1.4306055E-2</v>
      </c>
      <c r="K35" s="78">
        <f t="shared" si="0"/>
        <v>4.1155799730787977E-9</v>
      </c>
      <c r="L35" s="78">
        <f>J35/'סכום נכסי הקרן'!$C$42</f>
        <v>5.2737106834614544E-10</v>
      </c>
    </row>
    <row r="36" spans="2:12">
      <c r="B36" s="88" t="s">
        <v>3144</v>
      </c>
      <c r="C36" s="88" t="s">
        <v>219</v>
      </c>
      <c r="D36">
        <v>12</v>
      </c>
      <c r="E36" t="s">
        <v>206</v>
      </c>
      <c r="F36" t="s">
        <v>3149</v>
      </c>
      <c r="G36" t="s">
        <v>116</v>
      </c>
      <c r="H36" s="92">
        <v>0</v>
      </c>
      <c r="I36" s="92">
        <v>0</v>
      </c>
      <c r="J36" s="93">
        <f>5.97797+607.57507191</f>
        <v>613.55304191000005</v>
      </c>
      <c r="K36" s="92">
        <f t="shared" si="0"/>
        <v>1.7650754255497917E-4</v>
      </c>
      <c r="L36" s="92">
        <f>J36/'סכום נכסי הקרן'!$C$42</f>
        <v>2.2617704405519486E-5</v>
      </c>
    </row>
    <row r="37" spans="2:12">
      <c r="B37" s="88" t="s">
        <v>3145</v>
      </c>
      <c r="C37" s="88" t="s">
        <v>3153</v>
      </c>
      <c r="D37">
        <v>10</v>
      </c>
      <c r="E37" t="s">
        <v>206</v>
      </c>
      <c r="F37" t="s">
        <v>207</v>
      </c>
      <c r="G37" t="s">
        <v>116</v>
      </c>
      <c r="H37" s="92">
        <v>0</v>
      </c>
      <c r="I37" s="92">
        <v>0</v>
      </c>
      <c r="J37" s="93">
        <f>46.36847+1347.42232927</f>
        <v>1393.7907992700002</v>
      </c>
      <c r="K37" s="92">
        <f t="shared" si="0"/>
        <v>4.0096710799288158E-4</v>
      </c>
      <c r="L37" s="92">
        <f>J37/'סכום נכסי הקרן'!$C$42</f>
        <v>5.1379988603570165E-5</v>
      </c>
    </row>
    <row r="38" spans="2:12">
      <c r="B38" s="88" t="s">
        <v>3147</v>
      </c>
      <c r="C38" s="88" t="s">
        <v>3163</v>
      </c>
      <c r="D38">
        <v>20</v>
      </c>
      <c r="E38" t="s">
        <v>206</v>
      </c>
      <c r="F38" t="s">
        <v>3149</v>
      </c>
      <c r="G38" t="s">
        <v>116</v>
      </c>
      <c r="H38" s="92">
        <v>0</v>
      </c>
      <c r="I38" s="92">
        <v>0</v>
      </c>
      <c r="J38" s="93">
        <v>87.277919999999995</v>
      </c>
      <c r="K38" s="92">
        <f t="shared" si="0"/>
        <v>2.5108197867544436E-5</v>
      </c>
      <c r="L38" s="92">
        <f>J38/'סכום נכסי הקרן'!$C$42</f>
        <v>3.2173684438812386E-6</v>
      </c>
    </row>
    <row r="39" spans="2:12">
      <c r="B39" s="88" t="s">
        <v>3144</v>
      </c>
      <c r="C39" s="88" t="s">
        <v>223</v>
      </c>
      <c r="D39">
        <v>12</v>
      </c>
      <c r="E39" t="s">
        <v>206</v>
      </c>
      <c r="F39" t="s">
        <v>3149</v>
      </c>
      <c r="G39" t="s">
        <v>197</v>
      </c>
      <c r="H39" s="92">
        <v>0</v>
      </c>
      <c r="I39" s="92">
        <v>0</v>
      </c>
      <c r="J39" s="93">
        <f>25.59251+0.07890211332</f>
        <v>25.671412113320002</v>
      </c>
      <c r="K39" s="92">
        <f t="shared" si="0"/>
        <v>7.3851770858026381E-6</v>
      </c>
      <c r="L39" s="92">
        <f>J39/'סכום נכסי הקרן'!$C$42</f>
        <v>9.4633775923241939E-7</v>
      </c>
    </row>
    <row r="40" spans="2:12">
      <c r="B40" s="88" t="s">
        <v>3145</v>
      </c>
      <c r="C40" s="88" t="s">
        <v>3158</v>
      </c>
      <c r="D40">
        <v>10</v>
      </c>
      <c r="E40" t="s">
        <v>206</v>
      </c>
      <c r="F40" t="s">
        <v>3149</v>
      </c>
      <c r="G40" t="s">
        <v>197</v>
      </c>
      <c r="H40" s="92">
        <v>0</v>
      </c>
      <c r="I40" s="92">
        <v>0</v>
      </c>
      <c r="J40" s="93">
        <f>2558.56362+590.7706093908</f>
        <v>3149.3342293907999</v>
      </c>
      <c r="K40" s="92">
        <f t="shared" si="0"/>
        <v>9.0600356862966934E-4</v>
      </c>
      <c r="L40" s="92">
        <f>J40/'סכום נכסי הקרן'!$C$42</f>
        <v>1.1609544050633881E-4</v>
      </c>
    </row>
    <row r="41" spans="2:12">
      <c r="B41" s="88" t="s">
        <v>3147</v>
      </c>
      <c r="C41" s="88" t="s">
        <v>3166</v>
      </c>
      <c r="D41">
        <v>20</v>
      </c>
      <c r="E41" t="s">
        <v>206</v>
      </c>
      <c r="F41" t="s">
        <v>3149</v>
      </c>
      <c r="G41" t="s">
        <v>197</v>
      </c>
      <c r="H41" s="92">
        <v>0</v>
      </c>
      <c r="I41" s="92">
        <v>0</v>
      </c>
      <c r="J41" s="93">
        <v>1.0419999999999999E-2</v>
      </c>
      <c r="K41" s="92">
        <f t="shared" si="0"/>
        <v>2.9976358485607015E-9</v>
      </c>
      <c r="L41" s="92">
        <f>J41/'סכום נכסי הקרן'!$C$42</f>
        <v>3.8411753150444582E-10</v>
      </c>
    </row>
    <row r="42" spans="2:12">
      <c r="B42" s="88" t="s">
        <v>3144</v>
      </c>
      <c r="C42" t="s">
        <v>224</v>
      </c>
      <c r="D42" s="94">
        <v>12</v>
      </c>
      <c r="E42" t="s">
        <v>206</v>
      </c>
      <c r="F42" t="s">
        <v>207</v>
      </c>
      <c r="G42" t="s">
        <v>199</v>
      </c>
      <c r="H42" s="78">
        <v>0</v>
      </c>
      <c r="I42" s="78">
        <v>0</v>
      </c>
      <c r="J42" s="77">
        <v>0.49644100800000002</v>
      </c>
      <c r="K42" s="78">
        <f t="shared" si="0"/>
        <v>1.4281663745454992E-7</v>
      </c>
      <c r="L42" s="78">
        <f>J42/'סכום נכסי הקרן'!$C$42</f>
        <v>1.8300546500051714E-8</v>
      </c>
    </row>
    <row r="43" spans="2:12">
      <c r="B43" s="88" t="s">
        <v>3145</v>
      </c>
      <c r="C43" t="s">
        <v>225</v>
      </c>
      <c r="D43" s="94">
        <v>10</v>
      </c>
      <c r="E43" t="s">
        <v>206</v>
      </c>
      <c r="F43" t="s">
        <v>207</v>
      </c>
      <c r="G43" t="s">
        <v>199</v>
      </c>
      <c r="H43" s="78">
        <v>0</v>
      </c>
      <c r="I43" s="78">
        <v>0</v>
      </c>
      <c r="J43" s="77">
        <v>0.10948759800000001</v>
      </c>
      <c r="K43" s="78">
        <f t="shared" si="0"/>
        <v>3.149749987884866E-8</v>
      </c>
      <c r="L43" s="78">
        <f>J43/'סכום נכסי הקרן'!$C$42</f>
        <v>4.0360946136383026E-9</v>
      </c>
    </row>
    <row r="44" spans="2:12">
      <c r="B44" s="88" t="s">
        <v>3145</v>
      </c>
      <c r="C44" s="88" t="s">
        <v>3159</v>
      </c>
      <c r="D44">
        <v>10</v>
      </c>
      <c r="E44" t="s">
        <v>206</v>
      </c>
      <c r="F44" t="s">
        <v>3149</v>
      </c>
      <c r="G44" t="s">
        <v>201</v>
      </c>
      <c r="H44" s="92">
        <v>0</v>
      </c>
      <c r="I44" s="92">
        <v>0</v>
      </c>
      <c r="J44" s="93">
        <v>355.10611999999998</v>
      </c>
      <c r="K44" s="92">
        <f t="shared" si="0"/>
        <v>1.0215727786519178E-4</v>
      </c>
      <c r="L44" s="92">
        <f>J44/'סכום נכסי הקרן'!$C$42</f>
        <v>1.3090449734790934E-5</v>
      </c>
    </row>
    <row r="45" spans="2:12">
      <c r="B45" s="88" t="s">
        <v>3145</v>
      </c>
      <c r="C45" s="88" t="s">
        <v>3160</v>
      </c>
      <c r="D45">
        <v>10</v>
      </c>
      <c r="E45" t="s">
        <v>206</v>
      </c>
      <c r="F45" t="s">
        <v>3149</v>
      </c>
      <c r="G45" t="s">
        <v>198</v>
      </c>
      <c r="H45" s="92">
        <v>0</v>
      </c>
      <c r="I45" s="92">
        <v>0</v>
      </c>
      <c r="J45" s="93">
        <f>9.4344+0.0018418578112</f>
        <v>9.4362418578112006</v>
      </c>
      <c r="K45" s="92">
        <f t="shared" si="0"/>
        <v>2.7146273386433678E-6</v>
      </c>
      <c r="L45" s="92">
        <f>J45/'סכום נכסי הקרן'!$C$42</f>
        <v>3.4785277630531334E-7</v>
      </c>
    </row>
    <row r="46" spans="2:12">
      <c r="B46" s="88" t="s">
        <v>3147</v>
      </c>
      <c r="C46" s="88" t="s">
        <v>3168</v>
      </c>
      <c r="D46">
        <v>20</v>
      </c>
      <c r="E46" t="s">
        <v>206</v>
      </c>
      <c r="F46" t="s">
        <v>3149</v>
      </c>
      <c r="G46" t="s">
        <v>198</v>
      </c>
      <c r="H46" s="92">
        <v>0</v>
      </c>
      <c r="I46" s="92">
        <v>0</v>
      </c>
      <c r="J46" s="93">
        <v>8.9999999999999979E-5</v>
      </c>
      <c r="K46" s="92">
        <f t="shared" si="0"/>
        <v>2.5891288519238303E-11</v>
      </c>
      <c r="L46" s="92">
        <f>J46/'סכום נכסי הקרן'!$C$42</f>
        <v>3.3177138037812015E-12</v>
      </c>
    </row>
    <row r="47" spans="2:12">
      <c r="B47" s="88" t="s">
        <v>3145</v>
      </c>
      <c r="C47" t="s">
        <v>228</v>
      </c>
      <c r="D47" s="94">
        <v>10</v>
      </c>
      <c r="E47" t="s">
        <v>206</v>
      </c>
      <c r="F47" t="s">
        <v>207</v>
      </c>
      <c r="G47" t="s">
        <v>202</v>
      </c>
      <c r="H47" s="78">
        <v>0</v>
      </c>
      <c r="I47" s="78">
        <v>0</v>
      </c>
      <c r="J47" s="77">
        <v>0.18417629999999999</v>
      </c>
      <c r="K47" s="78">
        <f t="shared" si="0"/>
        <v>5.2984019130064334E-8</v>
      </c>
      <c r="L47" s="78">
        <f>J47/'סכום נכסי הקרן'!$C$42</f>
        <v>6.7893805871038648E-9</v>
      </c>
    </row>
    <row r="48" spans="2:12">
      <c r="B48" s="88" t="s">
        <v>3143</v>
      </c>
      <c r="C48" s="88" t="s">
        <v>226</v>
      </c>
      <c r="D48">
        <v>11</v>
      </c>
      <c r="E48" t="s">
        <v>206</v>
      </c>
      <c r="F48" t="s">
        <v>3149</v>
      </c>
      <c r="G48" t="s">
        <v>113</v>
      </c>
      <c r="H48" s="92">
        <v>0</v>
      </c>
      <c r="I48" s="92">
        <v>0</v>
      </c>
      <c r="J48" s="93">
        <f>0.08924+4.857525035</f>
        <v>4.9467650350000003</v>
      </c>
      <c r="K48" s="92">
        <f t="shared" si="0"/>
        <v>1.4230902306451667E-6</v>
      </c>
      <c r="L48" s="92">
        <f>J48/'סכום נכסי הקרן'!$C$42</f>
        <v>1.8235500711868561E-7</v>
      </c>
    </row>
    <row r="49" spans="2:12">
      <c r="B49" s="88" t="s">
        <v>3144</v>
      </c>
      <c r="C49" s="88" t="s">
        <v>227</v>
      </c>
      <c r="D49">
        <v>12</v>
      </c>
      <c r="E49" t="s">
        <v>206</v>
      </c>
      <c r="F49" t="s">
        <v>207</v>
      </c>
      <c r="G49" t="s">
        <v>113</v>
      </c>
      <c r="H49" s="92">
        <v>4.6870000000000002E-2</v>
      </c>
      <c r="I49" s="92">
        <v>4.6870000000000002E-2</v>
      </c>
      <c r="J49" s="93">
        <f>3863.15151+17319.084576926</f>
        <v>21182.236086926001</v>
      </c>
      <c r="K49" s="92">
        <f t="shared" si="0"/>
        <v>6.0937265112135834E-3</v>
      </c>
      <c r="L49" s="92">
        <f>J49/'סכום נכסי הקרן'!$C$42</f>
        <v>7.8085107845051903E-4</v>
      </c>
    </row>
    <row r="50" spans="2:12">
      <c r="B50" s="88" t="s">
        <v>3145</v>
      </c>
      <c r="C50" s="88" t="s">
        <v>3156</v>
      </c>
      <c r="D50">
        <v>10</v>
      </c>
      <c r="E50" t="s">
        <v>206</v>
      </c>
      <c r="F50" t="s">
        <v>207</v>
      </c>
      <c r="G50" t="s">
        <v>113</v>
      </c>
      <c r="H50" s="92">
        <v>4.632E-2</v>
      </c>
      <c r="I50" s="92">
        <v>4.632E-2</v>
      </c>
      <c r="J50" s="93">
        <f>4243.92357+586.43950992</f>
        <v>4830.36307992</v>
      </c>
      <c r="K50" s="92">
        <f t="shared" si="0"/>
        <v>1.3896036017209477E-3</v>
      </c>
      <c r="L50" s="92">
        <f>J50/'סכום נכסי הקרן'!$C$42</f>
        <v>1.7806402519472965E-4</v>
      </c>
    </row>
    <row r="51" spans="2:12">
      <c r="B51" s="88" t="s">
        <v>3147</v>
      </c>
      <c r="C51" s="88" t="s">
        <v>3165</v>
      </c>
      <c r="D51">
        <v>20</v>
      </c>
      <c r="E51" t="s">
        <v>206</v>
      </c>
      <c r="F51" t="s">
        <v>3149</v>
      </c>
      <c r="G51" t="s">
        <v>113</v>
      </c>
      <c r="H51" s="92">
        <v>4.4900000000000002E-2</v>
      </c>
      <c r="I51" s="92">
        <v>4.4900000000000002E-2</v>
      </c>
      <c r="J51" s="93">
        <v>0.53548000000000007</v>
      </c>
      <c r="K51" s="92">
        <f t="shared" si="0"/>
        <v>1.5404741306979702E-7</v>
      </c>
      <c r="L51" s="92">
        <f>J51/'סכום נכסי הקרן'!$C$42</f>
        <v>1.9739659862763984E-8</v>
      </c>
    </row>
    <row r="52" spans="2:12">
      <c r="B52" s="88" t="s">
        <v>3145</v>
      </c>
      <c r="C52" s="88" t="s">
        <v>3154</v>
      </c>
      <c r="D52">
        <v>10</v>
      </c>
      <c r="E52" t="s">
        <v>206</v>
      </c>
      <c r="F52" t="s">
        <v>3149</v>
      </c>
      <c r="G52" t="s">
        <v>196</v>
      </c>
      <c r="H52" s="92">
        <v>0</v>
      </c>
      <c r="I52" s="92">
        <v>0</v>
      </c>
      <c r="J52" s="93">
        <v>126.58306999999998</v>
      </c>
      <c r="K52" s="92">
        <f t="shared" si="0"/>
        <v>3.6415542078010425E-5</v>
      </c>
      <c r="L52" s="92">
        <f>J52/'סכום נכסי הקרן'!$C$42</f>
        <v>4.6662933184889127E-6</v>
      </c>
    </row>
    <row r="53" spans="2:12">
      <c r="B53" s="79" t="s">
        <v>229</v>
      </c>
      <c r="D53" s="16"/>
      <c r="I53" s="80">
        <v>0</v>
      </c>
      <c r="J53" s="81">
        <v>0</v>
      </c>
      <c r="K53" s="80">
        <f t="shared" si="0"/>
        <v>0</v>
      </c>
      <c r="L53" s="80">
        <f>J53/'סכום נכסי הקרן'!$C$42</f>
        <v>0</v>
      </c>
    </row>
    <row r="54" spans="2:12">
      <c r="B54" t="s">
        <v>210</v>
      </c>
      <c r="C54" t="s">
        <v>210</v>
      </c>
      <c r="D54" s="16"/>
      <c r="E54" t="s">
        <v>210</v>
      </c>
      <c r="G54" t="s">
        <v>210</v>
      </c>
      <c r="H54" s="78">
        <v>0</v>
      </c>
      <c r="I54" s="78">
        <v>0</v>
      </c>
      <c r="J54" s="77">
        <v>0</v>
      </c>
      <c r="K54" s="78">
        <f t="shared" si="0"/>
        <v>0</v>
      </c>
      <c r="L54" s="78">
        <f>J54/'סכום נכסי הקרן'!$C$42</f>
        <v>0</v>
      </c>
    </row>
    <row r="55" spans="2:12">
      <c r="B55" s="79" t="s">
        <v>230</v>
      </c>
      <c r="D55" s="16"/>
      <c r="I55" s="80">
        <v>0</v>
      </c>
      <c r="J55" s="81">
        <v>0</v>
      </c>
      <c r="K55" s="80">
        <f t="shared" si="0"/>
        <v>0</v>
      </c>
      <c r="L55" s="80">
        <f>J55/'סכום נכסי הקרן'!$C$42</f>
        <v>0</v>
      </c>
    </row>
    <row r="56" spans="2:12">
      <c r="B56" t="s">
        <v>210</v>
      </c>
      <c r="C56" t="s">
        <v>210</v>
      </c>
      <c r="D56" s="16"/>
      <c r="E56" t="s">
        <v>210</v>
      </c>
      <c r="G56" t="s">
        <v>210</v>
      </c>
      <c r="H56" s="78">
        <v>0</v>
      </c>
      <c r="I56" s="78">
        <v>0</v>
      </c>
      <c r="J56" s="77">
        <v>0</v>
      </c>
      <c r="K56" s="78">
        <f t="shared" si="0"/>
        <v>0</v>
      </c>
      <c r="L56" s="78">
        <f>J56/'סכום נכסי הקרן'!$C$42</f>
        <v>0</v>
      </c>
    </row>
    <row r="57" spans="2:12">
      <c r="B57" s="79" t="s">
        <v>231</v>
      </c>
      <c r="D57" s="16"/>
      <c r="I57" s="80">
        <v>0</v>
      </c>
      <c r="J57" s="81">
        <v>0</v>
      </c>
      <c r="K57" s="80">
        <f t="shared" si="0"/>
        <v>0</v>
      </c>
      <c r="L57" s="80">
        <f>J57/'סכום נכסי הקרן'!$C$42</f>
        <v>0</v>
      </c>
    </row>
    <row r="58" spans="2:12">
      <c r="B58" t="s">
        <v>210</v>
      </c>
      <c r="C58" t="s">
        <v>210</v>
      </c>
      <c r="D58" s="16"/>
      <c r="E58" t="s">
        <v>210</v>
      </c>
      <c r="G58" t="s">
        <v>210</v>
      </c>
      <c r="H58" s="78">
        <v>0</v>
      </c>
      <c r="I58" s="78">
        <v>0</v>
      </c>
      <c r="J58" s="77">
        <v>0</v>
      </c>
      <c r="K58" s="78">
        <f t="shared" si="0"/>
        <v>0</v>
      </c>
      <c r="L58" s="78">
        <f>J58/'סכום נכסי הקרן'!$C$42</f>
        <v>0</v>
      </c>
    </row>
    <row r="59" spans="2:12">
      <c r="B59" s="79" t="s">
        <v>232</v>
      </c>
      <c r="D59" s="16"/>
      <c r="I59" s="80">
        <v>0</v>
      </c>
      <c r="J59" s="81">
        <v>0</v>
      </c>
      <c r="K59" s="80">
        <f t="shared" si="0"/>
        <v>0</v>
      </c>
      <c r="L59" s="80">
        <f>J59/'סכום נכסי הקרן'!$C$42</f>
        <v>0</v>
      </c>
    </row>
    <row r="60" spans="2:12">
      <c r="B60" t="s">
        <v>210</v>
      </c>
      <c r="C60" t="s">
        <v>210</v>
      </c>
      <c r="D60" s="16"/>
      <c r="E60" t="s">
        <v>210</v>
      </c>
      <c r="G60" t="s">
        <v>210</v>
      </c>
      <c r="H60" s="78">
        <v>0</v>
      </c>
      <c r="I60" s="78">
        <v>0</v>
      </c>
      <c r="J60" s="77">
        <v>0</v>
      </c>
      <c r="K60" s="78">
        <f t="shared" si="0"/>
        <v>0</v>
      </c>
      <c r="L60" s="78">
        <f>J60/'סכום נכסי הקרן'!$C$42</f>
        <v>0</v>
      </c>
    </row>
    <row r="61" spans="2:12">
      <c r="B61" s="79" t="s">
        <v>233</v>
      </c>
      <c r="D61" s="16"/>
      <c r="I61" s="80">
        <v>1E-4</v>
      </c>
      <c r="J61" s="81">
        <v>0</v>
      </c>
      <c r="K61" s="80">
        <f t="shared" si="0"/>
        <v>0</v>
      </c>
      <c r="L61" s="80">
        <f>J61/'סכום נכסי הקרן'!$C$42</f>
        <v>0</v>
      </c>
    </row>
    <row r="62" spans="2:12">
      <c r="B62" t="s">
        <v>210</v>
      </c>
      <c r="C62" t="s">
        <v>210</v>
      </c>
      <c r="D62" s="16"/>
      <c r="E62" t="s">
        <v>210</v>
      </c>
      <c r="G62" t="s">
        <v>210</v>
      </c>
      <c r="H62" s="78">
        <v>0</v>
      </c>
      <c r="I62" s="78">
        <v>0</v>
      </c>
      <c r="J62" s="77">
        <v>0</v>
      </c>
      <c r="K62" s="78">
        <f t="shared" si="0"/>
        <v>0</v>
      </c>
      <c r="L62" s="78">
        <f>J62/'סכום נכסי הקרן'!$C$42</f>
        <v>0</v>
      </c>
    </row>
    <row r="63" spans="2:12">
      <c r="B63" s="79" t="s">
        <v>235</v>
      </c>
      <c r="D63" s="16"/>
      <c r="I63" s="80">
        <v>0</v>
      </c>
      <c r="J63" s="81">
        <f>J64+J68</f>
        <v>165121.74015000003</v>
      </c>
      <c r="K63" s="80">
        <f t="shared" si="0"/>
        <v>4.7502384611359409E-2</v>
      </c>
      <c r="L63" s="80">
        <f>J63/'סכום נכסי הקרן'!$C$42</f>
        <v>6.0869630733336429E-3</v>
      </c>
    </row>
    <row r="64" spans="2:12">
      <c r="B64" s="79" t="s">
        <v>236</v>
      </c>
      <c r="D64" s="16"/>
      <c r="I64" s="80">
        <v>0</v>
      </c>
      <c r="J64" s="81">
        <f>SUM(J65:J67)</f>
        <v>165121.74015000003</v>
      </c>
      <c r="K64" s="80">
        <f t="shared" si="0"/>
        <v>4.7502384611359409E-2</v>
      </c>
      <c r="L64" s="80">
        <f>J64/'סכום נכסי הקרן'!$C$42</f>
        <v>6.0869630733336429E-3</v>
      </c>
    </row>
    <row r="65" spans="2:12">
      <c r="B65" s="88" t="s">
        <v>3169</v>
      </c>
      <c r="C65" s="88" t="s">
        <v>3170</v>
      </c>
      <c r="D65">
        <v>85</v>
      </c>
      <c r="E65" t="s">
        <v>975</v>
      </c>
      <c r="F65" t="s">
        <v>213</v>
      </c>
      <c r="G65" t="s">
        <v>110</v>
      </c>
      <c r="H65" s="92">
        <v>5.6300000000000003E-2</v>
      </c>
      <c r="I65" s="92">
        <v>5.6300000000000003E-2</v>
      </c>
      <c r="J65" s="93">
        <v>20316.020330000003</v>
      </c>
      <c r="K65" s="92">
        <f t="shared" si="0"/>
        <v>5.8445327102971236E-3</v>
      </c>
      <c r="L65" s="92">
        <f>J65/'סכום נכסי הקרן'!$C$42</f>
        <v>7.489193454082283E-4</v>
      </c>
    </row>
    <row r="66" spans="2:12">
      <c r="B66" s="88" t="s">
        <v>3169</v>
      </c>
      <c r="C66" s="88" t="s">
        <v>3172</v>
      </c>
      <c r="D66">
        <v>85</v>
      </c>
      <c r="E66" t="s">
        <v>975</v>
      </c>
      <c r="F66" t="s">
        <v>213</v>
      </c>
      <c r="G66" t="s">
        <v>106</v>
      </c>
      <c r="H66" s="92">
        <v>5.2299999999999999E-2</v>
      </c>
      <c r="I66" s="92">
        <v>5.2299999999999999E-2</v>
      </c>
      <c r="J66" s="93">
        <v>138808.81655000002</v>
      </c>
      <c r="K66" s="92">
        <f t="shared" si="0"/>
        <v>3.993265687011191E-2</v>
      </c>
      <c r="L66" s="92">
        <f>J66/'סכום נכסי הקרן'!$C$42</f>
        <v>5.1169769639385302E-3</v>
      </c>
    </row>
    <row r="67" spans="2:12">
      <c r="B67" s="88" t="s">
        <v>3169</v>
      </c>
      <c r="C67" s="88" t="s">
        <v>3171</v>
      </c>
      <c r="D67">
        <v>85</v>
      </c>
      <c r="E67" t="s">
        <v>975</v>
      </c>
      <c r="F67" t="s">
        <v>213</v>
      </c>
      <c r="G67" t="s">
        <v>197</v>
      </c>
      <c r="H67" s="92">
        <v>0</v>
      </c>
      <c r="I67" s="92">
        <v>0</v>
      </c>
      <c r="J67" s="93">
        <v>5996.9032699999998</v>
      </c>
      <c r="K67" s="92">
        <f t="shared" si="0"/>
        <v>1.7251950309503741E-3</v>
      </c>
      <c r="L67" s="92">
        <f>J67/'סכום נכסי הקרן'!$C$42</f>
        <v>2.2106676398688478E-4</v>
      </c>
    </row>
    <row r="68" spans="2:12">
      <c r="B68" s="79" t="s">
        <v>233</v>
      </c>
      <c r="D68" s="16"/>
      <c r="I68" s="80">
        <v>0</v>
      </c>
      <c r="J68" s="81">
        <v>0</v>
      </c>
      <c r="K68" s="80">
        <f t="shared" si="0"/>
        <v>0</v>
      </c>
      <c r="L68" s="80">
        <f>J68/'סכום נכסי הקרן'!$C$42</f>
        <v>0</v>
      </c>
    </row>
    <row r="69" spans="2:12">
      <c r="B69" t="s">
        <v>210</v>
      </c>
      <c r="C69" t="s">
        <v>210</v>
      </c>
      <c r="D69" s="16"/>
      <c r="E69" t="s">
        <v>210</v>
      </c>
      <c r="G69" t="s">
        <v>210</v>
      </c>
      <c r="H69" s="78">
        <v>0</v>
      </c>
      <c r="I69" s="78">
        <v>0</v>
      </c>
      <c r="J69" s="77">
        <v>0</v>
      </c>
      <c r="K69" s="78">
        <f t="shared" si="0"/>
        <v>0</v>
      </c>
      <c r="L69" s="78">
        <f>J69/'סכום נכסי הקרן'!$C$42</f>
        <v>0</v>
      </c>
    </row>
    <row r="70" spans="2:12">
      <c r="B70" t="s">
        <v>237</v>
      </c>
      <c r="D70" s="16"/>
    </row>
    <row r="71" spans="2:12">
      <c r="D71" s="16"/>
    </row>
    <row r="72" spans="2:12">
      <c r="D72" s="16"/>
    </row>
    <row r="73" spans="2:12">
      <c r="D73" s="16"/>
    </row>
    <row r="74" spans="2:12">
      <c r="D74" s="16"/>
    </row>
    <row r="75" spans="2:12">
      <c r="D75" s="16"/>
    </row>
    <row r="76" spans="2:12">
      <c r="D76" s="16"/>
    </row>
    <row r="77" spans="2:12">
      <c r="D77" s="16"/>
    </row>
    <row r="78" spans="2:12">
      <c r="D78" s="16"/>
    </row>
    <row r="79" spans="2:12">
      <c r="D79" s="16"/>
    </row>
    <row r="80" spans="2:12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D487" s="16"/>
    </row>
    <row r="488" spans="4:5">
      <c r="D488" s="16"/>
    </row>
    <row r="489" spans="4:5">
      <c r="D489" s="16"/>
    </row>
    <row r="490" spans="4:5">
      <c r="E490" s="15"/>
    </row>
  </sheetData>
  <sortState xmlns:xlrd2="http://schemas.microsoft.com/office/spreadsheetml/2017/richdata2" ref="A20:BI52">
    <sortCondition ref="G20:G52"/>
    <sortCondition ref="B20:B52"/>
  </sortState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1122"/>
  <sheetViews>
    <sheetView rightToLeft="1" workbookViewId="0">
      <selection activeCell="A8" sqref="A8:XFD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10.7109375" style="98" bestFit="1" customWidth="1"/>
    <col min="14" max="14" width="7.7109375" style="98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45197</v>
      </c>
      <c r="M1" s="98"/>
      <c r="N1" s="98"/>
    </row>
    <row r="2" spans="2:49" s="1" customFormat="1">
      <c r="B2" s="2" t="s">
        <v>1</v>
      </c>
      <c r="C2" s="12" t="s">
        <v>2932</v>
      </c>
      <c r="M2" s="98"/>
      <c r="N2" s="98"/>
    </row>
    <row r="3" spans="2:49" s="1" customFormat="1">
      <c r="B3" s="2" t="s">
        <v>2</v>
      </c>
      <c r="C3" s="26" t="s">
        <v>2933</v>
      </c>
      <c r="M3" s="98"/>
      <c r="N3" s="98"/>
    </row>
    <row r="4" spans="2:49" s="1" customFormat="1">
      <c r="B4" s="2" t="s">
        <v>3</v>
      </c>
      <c r="M4" s="98"/>
      <c r="N4" s="98"/>
    </row>
    <row r="6" spans="2:49" ht="26.25" customHeight="1">
      <c r="B6" s="120" t="s">
        <v>135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49" ht="26.25" customHeight="1">
      <c r="B7" s="120" t="s">
        <v>142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185</v>
      </c>
      <c r="H8" s="28" t="s">
        <v>186</v>
      </c>
      <c r="I8" s="28" t="s">
        <v>5</v>
      </c>
      <c r="J8" s="28" t="s">
        <v>57</v>
      </c>
      <c r="K8" s="36" t="s">
        <v>181</v>
      </c>
      <c r="L8" s="16"/>
      <c r="M8" s="99"/>
      <c r="N8" s="99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182</v>
      </c>
      <c r="H9" s="21"/>
      <c r="I9" s="21" t="s">
        <v>6</v>
      </c>
      <c r="J9" s="31" t="s">
        <v>7</v>
      </c>
      <c r="K9" s="45" t="s">
        <v>7</v>
      </c>
      <c r="M9" s="99"/>
      <c r="N9" s="99"/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M10" s="100"/>
      <c r="N10" s="100"/>
      <c r="AW10" s="16"/>
    </row>
    <row r="11" spans="2:49" s="23" customFormat="1" ht="18" customHeight="1">
      <c r="B11" s="24" t="s">
        <v>117</v>
      </c>
      <c r="C11" s="7"/>
      <c r="D11" s="7"/>
      <c r="E11" s="7"/>
      <c r="F11" s="7"/>
      <c r="G11" s="75"/>
      <c r="H11" s="7"/>
      <c r="I11" s="75">
        <f>I12+I1099</f>
        <v>-277533.22650771361</v>
      </c>
      <c r="J11" s="84">
        <f>I11/$I$11</f>
        <v>1</v>
      </c>
      <c r="K11" s="84">
        <f>I11/'סכום נכסי הקרן'!$C$42</f>
        <v>-1.0230842406584183E-2</v>
      </c>
      <c r="M11" s="81"/>
      <c r="N11" s="81"/>
      <c r="AW11" s="16"/>
    </row>
    <row r="12" spans="2:49" s="97" customFormat="1">
      <c r="B12" s="79" t="s">
        <v>3175</v>
      </c>
      <c r="G12" s="81"/>
      <c r="I12" s="81">
        <f>I13+I23+I792+I1093</f>
        <v>-295776.04363628861</v>
      </c>
      <c r="J12" s="89">
        <f t="shared" ref="J12:J75" si="0">I12/$I$11</f>
        <v>1.0657320111113542</v>
      </c>
      <c r="K12" s="89">
        <f>I12/'סכום נכסי הקרן'!$C$42</f>
        <v>-1.0903336253332289E-2</v>
      </c>
      <c r="M12" s="101"/>
      <c r="N12" s="101"/>
    </row>
    <row r="13" spans="2:49" s="97" customFormat="1">
      <c r="B13" s="79" t="s">
        <v>2119</v>
      </c>
      <c r="G13" s="81"/>
      <c r="I13" s="81">
        <f>SUM(I14:I22)</f>
        <v>2848.0235362809999</v>
      </c>
      <c r="J13" s="89">
        <f t="shared" si="0"/>
        <v>-1.0261919165926763E-2</v>
      </c>
      <c r="K13" s="89">
        <f>I13/'סכום נכסי הקרן'!$C$42</f>
        <v>1.0498807777570254E-4</v>
      </c>
      <c r="M13" s="101"/>
      <c r="N13" s="101"/>
    </row>
    <row r="14" spans="2:49">
      <c r="B14" t="s">
        <v>3176</v>
      </c>
      <c r="C14" t="s">
        <v>3177</v>
      </c>
      <c r="D14" t="s">
        <v>3173</v>
      </c>
      <c r="E14" t="s">
        <v>102</v>
      </c>
      <c r="F14" s="86">
        <v>44952</v>
      </c>
      <c r="G14" s="77">
        <v>8109789.1988160005</v>
      </c>
      <c r="H14" s="77">
        <v>-35.108198000000002</v>
      </c>
      <c r="I14" s="77">
        <v>-2847.2008836000005</v>
      </c>
      <c r="J14" s="90">
        <f t="shared" si="0"/>
        <v>1.0258955006675091E-2</v>
      </c>
      <c r="K14" s="90">
        <f>I14/'סכום נכסי הקרן'!$C$42</f>
        <v>-1.0495775192953065E-4</v>
      </c>
    </row>
    <row r="15" spans="2:49">
      <c r="B15" t="s">
        <v>3178</v>
      </c>
      <c r="C15" t="s">
        <v>3179</v>
      </c>
      <c r="D15" t="s">
        <v>3173</v>
      </c>
      <c r="E15" t="s">
        <v>102</v>
      </c>
      <c r="F15" s="86">
        <v>44952</v>
      </c>
      <c r="G15" s="77">
        <v>13497755.296035999</v>
      </c>
      <c r="H15" s="77">
        <v>-6.1429830000000001</v>
      </c>
      <c r="I15" s="77">
        <v>-829.16477234800004</v>
      </c>
      <c r="J15" s="90">
        <f t="shared" si="0"/>
        <v>2.9876234380352821E-3</v>
      </c>
      <c r="K15" s="90">
        <f>I15/'סכום נכסי הקרן'!$C$42</f>
        <v>-3.0565904564756198E-5</v>
      </c>
    </row>
    <row r="16" spans="2:49">
      <c r="B16" t="s">
        <v>3180</v>
      </c>
      <c r="C16" t="s">
        <v>3181</v>
      </c>
      <c r="D16" t="s">
        <v>3173</v>
      </c>
      <c r="E16" t="s">
        <v>102</v>
      </c>
      <c r="F16" s="86">
        <v>44882</v>
      </c>
      <c r="G16" s="77">
        <v>3648558.3978599999</v>
      </c>
      <c r="H16" s="77">
        <v>1.6043970000000001</v>
      </c>
      <c r="I16" s="77">
        <v>58.537378134000008</v>
      </c>
      <c r="J16" s="90">
        <f t="shared" si="0"/>
        <v>-2.109202522184242E-4</v>
      </c>
      <c r="K16" s="90">
        <f>I16/'סכום נכסי הקרן'!$C$42</f>
        <v>2.1578918608036863E-6</v>
      </c>
    </row>
    <row r="17" spans="2:14">
      <c r="B17" t="s">
        <v>3180</v>
      </c>
      <c r="C17" t="s">
        <v>3182</v>
      </c>
      <c r="D17" t="s">
        <v>3173</v>
      </c>
      <c r="E17" t="s">
        <v>102</v>
      </c>
      <c r="F17" s="86">
        <v>44965</v>
      </c>
      <c r="G17" s="77">
        <v>3793120.4426399996</v>
      </c>
      <c r="H17" s="77">
        <v>2.1593149999999999</v>
      </c>
      <c r="I17" s="77">
        <v>81.90542059500001</v>
      </c>
      <c r="J17" s="90">
        <f t="shared" si="0"/>
        <v>-2.951193326494317E-4</v>
      </c>
      <c r="K17" s="90">
        <f>I17/'סכום נכסי הקרן'!$C$42</f>
        <v>3.0193193834726301E-6</v>
      </c>
    </row>
    <row r="18" spans="2:14">
      <c r="B18" t="s">
        <v>3183</v>
      </c>
      <c r="C18" t="s">
        <v>3184</v>
      </c>
      <c r="D18" t="s">
        <v>3173</v>
      </c>
      <c r="E18" t="s">
        <v>102</v>
      </c>
      <c r="F18" s="86">
        <v>44965</v>
      </c>
      <c r="G18" s="77">
        <v>3243851.6769000008</v>
      </c>
      <c r="H18" s="77">
        <v>19.176314000000001</v>
      </c>
      <c r="I18" s="77">
        <v>622.05117804899999</v>
      </c>
      <c r="J18" s="90">
        <f t="shared" si="0"/>
        <v>-2.2413574975380869E-3</v>
      </c>
      <c r="K18" s="90">
        <f>I18/'סכום נכסי הקרן'!$C$42</f>
        <v>2.2930975334128063E-5</v>
      </c>
    </row>
    <row r="19" spans="2:14">
      <c r="B19" t="s">
        <v>3183</v>
      </c>
      <c r="C19" t="s">
        <v>3185</v>
      </c>
      <c r="D19" t="s">
        <v>3173</v>
      </c>
      <c r="E19" t="s">
        <v>102</v>
      </c>
      <c r="F19" s="86">
        <v>44952</v>
      </c>
      <c r="G19" s="77">
        <v>9339335.8991139997</v>
      </c>
      <c r="H19" s="77">
        <v>31.616206999999999</v>
      </c>
      <c r="I19" s="77">
        <v>2952.7437270550004</v>
      </c>
      <c r="J19" s="90">
        <f t="shared" si="0"/>
        <v>-1.0639244043714288E-2</v>
      </c>
      <c r="K19" s="90">
        <f>I19/'סכום נכסי הקרן'!$C$42</f>
        <v>1.0884842913643033E-4</v>
      </c>
    </row>
    <row r="20" spans="2:14">
      <c r="B20" t="s">
        <v>3186</v>
      </c>
      <c r="C20" t="s">
        <v>3187</v>
      </c>
      <c r="D20" t="s">
        <v>3173</v>
      </c>
      <c r="E20" t="s">
        <v>102</v>
      </c>
      <c r="F20" s="86">
        <v>45091</v>
      </c>
      <c r="G20" s="77">
        <v>7947143.4640499996</v>
      </c>
      <c r="H20" s="77">
        <v>14.644228</v>
      </c>
      <c r="I20" s="77">
        <v>1163.7978211120003</v>
      </c>
      <c r="J20" s="90">
        <f t="shared" si="0"/>
        <v>-4.193363928911965E-3</v>
      </c>
      <c r="K20" s="90">
        <f>I20/'סכום נכסי הקרן'!$C$42</f>
        <v>4.2901645510153002E-5</v>
      </c>
    </row>
    <row r="21" spans="2:14">
      <c r="B21" t="s">
        <v>3188</v>
      </c>
      <c r="C21" t="s">
        <v>3189</v>
      </c>
      <c r="D21" t="s">
        <v>3173</v>
      </c>
      <c r="E21" t="s">
        <v>102</v>
      </c>
      <c r="F21" s="86">
        <v>44917</v>
      </c>
      <c r="G21" s="77">
        <v>12847935.849773997</v>
      </c>
      <c r="H21" s="77">
        <v>4.2166980000000001</v>
      </c>
      <c r="I21" s="77">
        <v>541.75871307299985</v>
      </c>
      <c r="J21" s="90">
        <f t="shared" si="0"/>
        <v>-1.9520499216980872E-3</v>
      </c>
      <c r="K21" s="90">
        <f>I21/'סכום נכסי הקרן'!$C$42</f>
        <v>1.9971115118678125E-5</v>
      </c>
    </row>
    <row r="22" spans="2:14">
      <c r="B22" t="s">
        <v>3188</v>
      </c>
      <c r="C22" t="s">
        <v>3190</v>
      </c>
      <c r="D22" t="s">
        <v>3173</v>
      </c>
      <c r="E22" t="s">
        <v>102</v>
      </c>
      <c r="F22" s="86">
        <v>45043</v>
      </c>
      <c r="G22" s="77">
        <v>10588374.102599997</v>
      </c>
      <c r="H22" s="77">
        <v>10.422705000000001</v>
      </c>
      <c r="I22" s="77">
        <v>1103.594954211</v>
      </c>
      <c r="J22" s="90">
        <f t="shared" si="0"/>
        <v>-3.9764426339068534E-3</v>
      </c>
      <c r="K22" s="90">
        <f>I22/'סכום נכסי הקרן'!$C$42</f>
        <v>4.0682357926323543E-5</v>
      </c>
    </row>
    <row r="23" spans="2:14" s="97" customFormat="1">
      <c r="B23" s="104" t="s">
        <v>4720</v>
      </c>
      <c r="C23" s="79"/>
      <c r="D23" s="79"/>
      <c r="E23" s="79"/>
      <c r="F23" s="96"/>
      <c r="G23" s="81"/>
      <c r="H23" s="81"/>
      <c r="I23" s="81">
        <f>SUM(I24:I791)</f>
        <v>-358782.2335150626</v>
      </c>
      <c r="J23" s="89">
        <f t="shared" si="0"/>
        <v>1.2927541614736742</v>
      </c>
      <c r="K23" s="89">
        <f>I23/'סכום נכסי הקרן'!$C$42</f>
        <v>-1.3225964096493044E-2</v>
      </c>
      <c r="M23" s="101"/>
      <c r="N23" s="101"/>
    </row>
    <row r="24" spans="2:14">
      <c r="B24" t="s">
        <v>3191</v>
      </c>
      <c r="C24" t="s">
        <v>3192</v>
      </c>
      <c r="D24" t="s">
        <v>3173</v>
      </c>
      <c r="E24" t="s">
        <v>106</v>
      </c>
      <c r="F24" s="86">
        <v>45040</v>
      </c>
      <c r="G24" s="77">
        <v>13324232.1</v>
      </c>
      <c r="H24" s="77">
        <v>-5.8936809999999999</v>
      </c>
      <c r="I24" s="77">
        <v>-785.28770999999995</v>
      </c>
      <c r="J24" s="90">
        <f t="shared" si="0"/>
        <v>2.8295268277658786E-3</v>
      </c>
      <c r="K24" s="90">
        <f>I24/'סכום נכסי הקרן'!$C$42</f>
        <v>-2.8948443060074775E-5</v>
      </c>
    </row>
    <row r="25" spans="2:14">
      <c r="B25" t="s">
        <v>3193</v>
      </c>
      <c r="C25" t="s">
        <v>3194</v>
      </c>
      <c r="D25" t="s">
        <v>3173</v>
      </c>
      <c r="E25" t="s">
        <v>106</v>
      </c>
      <c r="F25" s="86">
        <v>45145</v>
      </c>
      <c r="G25" s="77">
        <v>989469</v>
      </c>
      <c r="H25" s="77">
        <v>-4.6685080000000001</v>
      </c>
      <c r="I25" s="77">
        <v>-46.193440000000002</v>
      </c>
      <c r="J25" s="90">
        <f t="shared" si="0"/>
        <v>1.6644291777696797E-4</v>
      </c>
      <c r="K25" s="90">
        <f>I25/'סכום נכסי הקרן'!$C$42</f>
        <v>-1.7028512614682084E-6</v>
      </c>
    </row>
    <row r="26" spans="2:14">
      <c r="B26" t="s">
        <v>3195</v>
      </c>
      <c r="C26" t="s">
        <v>3196</v>
      </c>
      <c r="D26" t="s">
        <v>3173</v>
      </c>
      <c r="E26" t="s">
        <v>106</v>
      </c>
      <c r="F26" s="86">
        <v>45111</v>
      </c>
      <c r="G26" s="77">
        <v>294352</v>
      </c>
      <c r="H26" s="77">
        <v>-4.2503330000000004</v>
      </c>
      <c r="I26" s="77">
        <v>-12.51094</v>
      </c>
      <c r="J26" s="90">
        <f t="shared" si="0"/>
        <v>4.5079070918567215E-5</v>
      </c>
      <c r="K26" s="90">
        <f>I26/'סכום נכסי הקרן'!$C$42</f>
        <v>-4.6119687040309329E-7</v>
      </c>
    </row>
    <row r="27" spans="2:14">
      <c r="B27" t="s">
        <v>3197</v>
      </c>
      <c r="C27" t="s">
        <v>3198</v>
      </c>
      <c r="D27" t="s">
        <v>3173</v>
      </c>
      <c r="E27" t="s">
        <v>106</v>
      </c>
      <c r="F27" s="86">
        <v>45154</v>
      </c>
      <c r="G27" s="77">
        <v>858015</v>
      </c>
      <c r="H27" s="77">
        <v>-2.8223240000000001</v>
      </c>
      <c r="I27" s="77">
        <v>-24.215959999999999</v>
      </c>
      <c r="J27" s="90">
        <f t="shared" si="0"/>
        <v>8.7254273316088703E-5</v>
      </c>
      <c r="K27" s="90">
        <f>I27/'סכום נכסי הקרן'!$C$42</f>
        <v>-8.9268471959792711E-7</v>
      </c>
    </row>
    <row r="28" spans="2:14">
      <c r="B28" t="s">
        <v>3199</v>
      </c>
      <c r="C28" t="s">
        <v>3200</v>
      </c>
      <c r="D28" t="s">
        <v>3173</v>
      </c>
      <c r="E28" t="s">
        <v>106</v>
      </c>
      <c r="F28" s="86">
        <v>45168</v>
      </c>
      <c r="G28" s="77">
        <v>378000</v>
      </c>
      <c r="H28" s="77">
        <v>-1.475841</v>
      </c>
      <c r="I28" s="77">
        <v>-5.5786800000000003</v>
      </c>
      <c r="J28" s="90">
        <f t="shared" si="0"/>
        <v>2.0100944561479197E-5</v>
      </c>
      <c r="K28" s="90">
        <f>I28/'סכום נכסי הקרן'!$C$42</f>
        <v>-2.056495960319791E-7</v>
      </c>
    </row>
    <row r="29" spans="2:14">
      <c r="B29" t="s">
        <v>3201</v>
      </c>
      <c r="C29" t="s">
        <v>3202</v>
      </c>
      <c r="D29" t="s">
        <v>3173</v>
      </c>
      <c r="E29" t="s">
        <v>106</v>
      </c>
      <c r="F29" s="86">
        <v>45169</v>
      </c>
      <c r="G29" s="77">
        <v>151296</v>
      </c>
      <c r="H29" s="77">
        <v>-1.4114519999999999</v>
      </c>
      <c r="I29" s="77">
        <v>-2.1354699999999998</v>
      </c>
      <c r="J29" s="90">
        <f t="shared" si="0"/>
        <v>7.6944660892365178E-6</v>
      </c>
      <c r="K29" s="90">
        <f>I29/'סכום נכסי הקרן'!$C$42</f>
        <v>-7.872086996178493E-8</v>
      </c>
    </row>
    <row r="30" spans="2:14">
      <c r="B30" t="s">
        <v>3203</v>
      </c>
      <c r="C30" t="s">
        <v>3204</v>
      </c>
      <c r="D30" t="s">
        <v>3173</v>
      </c>
      <c r="E30" t="s">
        <v>106</v>
      </c>
      <c r="F30" s="86">
        <v>45173</v>
      </c>
      <c r="G30" s="77">
        <v>94912.5</v>
      </c>
      <c r="H30" s="77">
        <v>-1.034816</v>
      </c>
      <c r="I30" s="77">
        <v>-0.98216999999999999</v>
      </c>
      <c r="J30" s="90">
        <f t="shared" si="0"/>
        <v>3.5389276172764925E-6</v>
      </c>
      <c r="K30" s="90">
        <f>I30/'סכום נכסי הקרן'!$C$42</f>
        <v>-3.6206210740664265E-8</v>
      </c>
    </row>
    <row r="31" spans="2:14">
      <c r="B31" t="s">
        <v>3203</v>
      </c>
      <c r="C31" t="s">
        <v>3205</v>
      </c>
      <c r="D31" t="s">
        <v>3173</v>
      </c>
      <c r="E31" t="s">
        <v>106</v>
      </c>
      <c r="F31" s="86">
        <v>45173</v>
      </c>
      <c r="G31" s="77">
        <v>303720</v>
      </c>
      <c r="H31" s="77">
        <v>-1.034815</v>
      </c>
      <c r="I31" s="77">
        <v>-3.1429399999999998</v>
      </c>
      <c r="J31" s="90">
        <f t="shared" si="0"/>
        <v>1.1324553962596066E-5</v>
      </c>
      <c r="K31" s="90">
        <f>I31/'סכום נכסי הקרן'!$C$42</f>
        <v>-1.1585972691617881E-7</v>
      </c>
    </row>
    <row r="32" spans="2:14">
      <c r="B32" t="s">
        <v>3206</v>
      </c>
      <c r="C32" t="s">
        <v>3207</v>
      </c>
      <c r="D32" t="s">
        <v>3173</v>
      </c>
      <c r="E32" t="s">
        <v>106</v>
      </c>
      <c r="F32" s="86">
        <v>45092</v>
      </c>
      <c r="G32" s="77">
        <v>1154700</v>
      </c>
      <c r="H32" s="77">
        <v>6.9261309999999998</v>
      </c>
      <c r="I32" s="77">
        <v>79.976039999999998</v>
      </c>
      <c r="J32" s="90">
        <f t="shared" si="0"/>
        <v>-2.8816744217030599E-4</v>
      </c>
      <c r="K32" s="90">
        <f>I32/'סכום נכסי הקרן'!$C$42</f>
        <v>2.9481956875528619E-6</v>
      </c>
    </row>
    <row r="33" spans="2:11">
      <c r="B33" t="s">
        <v>3208</v>
      </c>
      <c r="C33" t="s">
        <v>3209</v>
      </c>
      <c r="D33" t="s">
        <v>3173</v>
      </c>
      <c r="E33" t="s">
        <v>106</v>
      </c>
      <c r="F33" s="86">
        <v>45048</v>
      </c>
      <c r="G33" s="77">
        <v>384900</v>
      </c>
      <c r="H33" s="77">
        <v>6.5520079999999998</v>
      </c>
      <c r="I33" s="77">
        <v>25.218679999999999</v>
      </c>
      <c r="J33" s="90">
        <f t="shared" si="0"/>
        <v>-9.0867246121606571E-5</v>
      </c>
      <c r="K33" s="90">
        <f>I33/'סכום נכסי הקרן'!$C$42</f>
        <v>9.2964847499045483E-7</v>
      </c>
    </row>
    <row r="34" spans="2:11">
      <c r="B34" t="s">
        <v>3210</v>
      </c>
      <c r="C34" t="s">
        <v>3211</v>
      </c>
      <c r="D34" t="s">
        <v>3173</v>
      </c>
      <c r="E34" t="s">
        <v>106</v>
      </c>
      <c r="F34" s="86">
        <v>45099</v>
      </c>
      <c r="G34" s="77">
        <v>404145</v>
      </c>
      <c r="H34" s="77">
        <v>6.0739609999999997</v>
      </c>
      <c r="I34" s="77">
        <v>24.547609999999999</v>
      </c>
      <c r="J34" s="90">
        <f t="shared" si="0"/>
        <v>-8.8449265368655726E-5</v>
      </c>
      <c r="K34" s="90">
        <f>I34/'סכום נכסי הקרן'!$C$42</f>
        <v>9.0491049496486091E-7</v>
      </c>
    </row>
    <row r="35" spans="2:11">
      <c r="B35" t="s">
        <v>3212</v>
      </c>
      <c r="C35" t="s">
        <v>3213</v>
      </c>
      <c r="D35" t="s">
        <v>3173</v>
      </c>
      <c r="E35" t="s">
        <v>106</v>
      </c>
      <c r="F35" s="86">
        <v>45043</v>
      </c>
      <c r="G35" s="77">
        <v>96225</v>
      </c>
      <c r="H35" s="77">
        <v>6.0635700000000003</v>
      </c>
      <c r="I35" s="77">
        <v>5.83467</v>
      </c>
      <c r="J35" s="90">
        <f t="shared" si="0"/>
        <v>-2.1023320607119573E-5</v>
      </c>
      <c r="K35" s="90">
        <f>I35/'סכום נכסי הקרן'!$C$42</f>
        <v>2.150862799945341E-7</v>
      </c>
    </row>
    <row r="36" spans="2:11">
      <c r="B36" t="s">
        <v>3214</v>
      </c>
      <c r="C36" t="s">
        <v>3215</v>
      </c>
      <c r="D36" t="s">
        <v>3173</v>
      </c>
      <c r="E36" t="s">
        <v>106</v>
      </c>
      <c r="F36" s="86">
        <v>45050</v>
      </c>
      <c r="G36" s="77">
        <v>153960</v>
      </c>
      <c r="H36" s="77">
        <v>5.983028</v>
      </c>
      <c r="I36" s="77">
        <v>9.2114699999999985</v>
      </c>
      <c r="J36" s="90">
        <f t="shared" si="0"/>
        <v>-3.3190512415074665E-5</v>
      </c>
      <c r="K36" s="90">
        <f>I36/'סכום נכסי הקרן'!$C$42</f>
        <v>3.3956690191240478E-7</v>
      </c>
    </row>
    <row r="37" spans="2:11">
      <c r="B37" t="s">
        <v>3216</v>
      </c>
      <c r="C37" t="s">
        <v>3217</v>
      </c>
      <c r="D37" t="s">
        <v>3173</v>
      </c>
      <c r="E37" t="s">
        <v>106</v>
      </c>
      <c r="F37" s="86">
        <v>45085</v>
      </c>
      <c r="G37" s="77">
        <v>423390</v>
      </c>
      <c r="H37" s="77">
        <v>5.242578</v>
      </c>
      <c r="I37" s="77">
        <v>22.196549999999998</v>
      </c>
      <c r="J37" s="90">
        <f t="shared" si="0"/>
        <v>-7.9977991389737539E-5</v>
      </c>
      <c r="K37" s="90">
        <f>I37/'סכום נכסי הקרן'!$C$42</f>
        <v>8.1824222590355156E-7</v>
      </c>
    </row>
    <row r="38" spans="2:11">
      <c r="B38" t="s">
        <v>3218</v>
      </c>
      <c r="C38" t="s">
        <v>3219</v>
      </c>
      <c r="D38" t="s">
        <v>3173</v>
      </c>
      <c r="E38" t="s">
        <v>106</v>
      </c>
      <c r="F38" s="86">
        <v>45159</v>
      </c>
      <c r="G38" s="77">
        <v>500370</v>
      </c>
      <c r="H38" s="77">
        <v>1.5792870000000001</v>
      </c>
      <c r="I38" s="77">
        <v>7.9022799999999993</v>
      </c>
      <c r="J38" s="90">
        <f t="shared" si="0"/>
        <v>-2.8473275432411575E-5</v>
      </c>
      <c r="K38" s="90">
        <f>I38/'סכום נכסי הקרן'!$C$42</f>
        <v>2.9130559374826799E-7</v>
      </c>
    </row>
    <row r="39" spans="2:11">
      <c r="B39" t="s">
        <v>3220</v>
      </c>
      <c r="C39" t="s">
        <v>3221</v>
      </c>
      <c r="D39" t="s">
        <v>3173</v>
      </c>
      <c r="E39" t="s">
        <v>106</v>
      </c>
      <c r="F39" s="86">
        <v>45197</v>
      </c>
      <c r="G39" s="77">
        <v>250185</v>
      </c>
      <c r="H39" s="77">
        <v>-2.3726000000000001E-2</v>
      </c>
      <c r="I39" s="77">
        <v>-5.9359999999999996E-2</v>
      </c>
      <c r="J39" s="90">
        <f t="shared" si="0"/>
        <v>2.1388430043834833E-7</v>
      </c>
      <c r="K39" s="90">
        <f>I39/'סכום נכסי הקרן'!$C$42</f>
        <v>-2.1882165710272462E-9</v>
      </c>
    </row>
    <row r="40" spans="2:11">
      <c r="B40" t="s">
        <v>3224</v>
      </c>
      <c r="C40" t="s">
        <v>3225</v>
      </c>
      <c r="D40" t="s">
        <v>3173</v>
      </c>
      <c r="E40" t="s">
        <v>106</v>
      </c>
      <c r="F40" s="86">
        <v>44951</v>
      </c>
      <c r="G40" s="77">
        <v>12144169.835349999</v>
      </c>
      <c r="H40" s="77">
        <v>-16.205981999999999</v>
      </c>
      <c r="I40" s="77">
        <v>-1968.0819621569997</v>
      </c>
      <c r="J40" s="90">
        <f t="shared" si="0"/>
        <v>7.0913381684852058E-3</v>
      </c>
      <c r="K40" s="90">
        <f>I40/'סכום נכסי הקרן'!$C$42</f>
        <v>-7.2550363253567473E-5</v>
      </c>
    </row>
    <row r="41" spans="2:11">
      <c r="B41" t="s">
        <v>3224</v>
      </c>
      <c r="C41" t="s">
        <v>3226</v>
      </c>
      <c r="D41" t="s">
        <v>3173</v>
      </c>
      <c r="E41" t="s">
        <v>106</v>
      </c>
      <c r="F41" s="86">
        <v>44951</v>
      </c>
      <c r="G41" s="77">
        <v>21184000</v>
      </c>
      <c r="H41" s="77">
        <v>-16.205981999999999</v>
      </c>
      <c r="I41" s="77">
        <v>-3433.0752000000002</v>
      </c>
      <c r="J41" s="90">
        <f t="shared" si="0"/>
        <v>1.2369961042861234E-2</v>
      </c>
      <c r="K41" s="90">
        <f>I41/'סכום נכסי הקרן'!$C$42</f>
        <v>-1.2655512200509904E-4</v>
      </c>
    </row>
    <row r="42" spans="2:11">
      <c r="B42" t="s">
        <v>3224</v>
      </c>
      <c r="C42" t="s">
        <v>3227</v>
      </c>
      <c r="D42" t="s">
        <v>3173</v>
      </c>
      <c r="E42" t="s">
        <v>106</v>
      </c>
      <c r="F42" s="86">
        <v>44951</v>
      </c>
      <c r="G42" s="77">
        <v>4158462.0644999999</v>
      </c>
      <c r="H42" s="77">
        <v>-16.205981999999999</v>
      </c>
      <c r="I42" s="77">
        <v>-673.91960837100009</v>
      </c>
      <c r="J42" s="90">
        <f t="shared" si="0"/>
        <v>2.4282483825491413E-3</v>
      </c>
      <c r="K42" s="90">
        <f>I42/'סכום נכסי הקרן'!$C$42</f>
        <v>-2.4843026525903211E-5</v>
      </c>
    </row>
    <row r="43" spans="2:11">
      <c r="B43" t="s">
        <v>3228</v>
      </c>
      <c r="C43" t="s">
        <v>3229</v>
      </c>
      <c r="D43" t="s">
        <v>3173</v>
      </c>
      <c r="E43" t="s">
        <v>106</v>
      </c>
      <c r="F43" s="86">
        <v>44951</v>
      </c>
      <c r="G43" s="77">
        <v>13879051.2404</v>
      </c>
      <c r="H43" s="77">
        <v>-16.205981999999999</v>
      </c>
      <c r="I43" s="77">
        <v>-2249.2365281799998</v>
      </c>
      <c r="J43" s="90">
        <f t="shared" si="0"/>
        <v>8.1043864782708672E-3</v>
      </c>
      <c r="K43" s="90">
        <f>I43/'סכום נכסי הקרן'!$C$42</f>
        <v>-8.2914700861241031E-5</v>
      </c>
    </row>
    <row r="44" spans="2:11">
      <c r="B44" t="s">
        <v>3230</v>
      </c>
      <c r="C44" t="s">
        <v>3231</v>
      </c>
      <c r="D44" t="s">
        <v>3173</v>
      </c>
      <c r="E44" t="s">
        <v>106</v>
      </c>
      <c r="F44" s="86">
        <v>44951</v>
      </c>
      <c r="G44" s="77">
        <v>18109284.861433003</v>
      </c>
      <c r="H44" s="77">
        <v>-16.153344000000001</v>
      </c>
      <c r="I44" s="77">
        <v>-2925.2551531060003</v>
      </c>
      <c r="J44" s="90">
        <f t="shared" si="0"/>
        <v>1.054019797887046E-2</v>
      </c>
      <c r="K44" s="90">
        <f>I44/'סכום נכסי הקרן'!$C$42</f>
        <v>-1.0783510445602081E-4</v>
      </c>
    </row>
    <row r="45" spans="2:11">
      <c r="B45" t="s">
        <v>3230</v>
      </c>
      <c r="C45" t="s">
        <v>3232</v>
      </c>
      <c r="D45" t="s">
        <v>3173</v>
      </c>
      <c r="E45" t="s">
        <v>106</v>
      </c>
      <c r="F45" s="86">
        <v>44951</v>
      </c>
      <c r="G45" s="77">
        <v>26035014.076244</v>
      </c>
      <c r="H45" s="77">
        <v>-16.153344000000001</v>
      </c>
      <c r="I45" s="77">
        <v>-4205.5254898490002</v>
      </c>
      <c r="J45" s="90">
        <f t="shared" si="0"/>
        <v>1.5153232435512056E-2</v>
      </c>
      <c r="K45" s="90">
        <f>I45/'סכום נכסי הקרן'!$C$42</f>
        <v>-1.5503033299806368E-4</v>
      </c>
    </row>
    <row r="46" spans="2:11">
      <c r="B46" t="s">
        <v>3233</v>
      </c>
      <c r="C46" t="s">
        <v>3234</v>
      </c>
      <c r="D46" t="s">
        <v>3173</v>
      </c>
      <c r="E46" t="s">
        <v>106</v>
      </c>
      <c r="F46" s="86">
        <v>44950</v>
      </c>
      <c r="G46" s="77">
        <v>12558304.168199999</v>
      </c>
      <c r="H46" s="77">
        <v>-15.443427</v>
      </c>
      <c r="I46" s="77">
        <v>-1939.43258324</v>
      </c>
      <c r="J46" s="90">
        <f t="shared" si="0"/>
        <v>6.9881095234775297E-3</v>
      </c>
      <c r="K46" s="90">
        <f>I46/'סכום נכסי הקרן'!$C$42</f>
        <v>-7.1494247254648712E-5</v>
      </c>
    </row>
    <row r="47" spans="2:11">
      <c r="B47" t="s">
        <v>3233</v>
      </c>
      <c r="C47" t="s">
        <v>3235</v>
      </c>
      <c r="D47" t="s">
        <v>3173</v>
      </c>
      <c r="E47" t="s">
        <v>106</v>
      </c>
      <c r="F47" s="86">
        <v>44950</v>
      </c>
      <c r="G47" s="77">
        <v>38318000</v>
      </c>
      <c r="H47" s="77">
        <v>-15.443427</v>
      </c>
      <c r="I47" s="77">
        <v>-5917.6125000000002</v>
      </c>
      <c r="J47" s="90">
        <f t="shared" si="0"/>
        <v>2.1322176715426647E-2</v>
      </c>
      <c r="K47" s="90">
        <f>I47/'סכום נכסי הקרן'!$C$42</f>
        <v>-2.181438297408688E-4</v>
      </c>
    </row>
    <row r="48" spans="2:11">
      <c r="B48" t="s">
        <v>3236</v>
      </c>
      <c r="C48" t="s">
        <v>3237</v>
      </c>
      <c r="D48" t="s">
        <v>3173</v>
      </c>
      <c r="E48" t="s">
        <v>106</v>
      </c>
      <c r="F48" s="86">
        <v>44950</v>
      </c>
      <c r="G48" s="77">
        <v>20980848.547307998</v>
      </c>
      <c r="H48" s="77">
        <v>-15.311919</v>
      </c>
      <c r="I48" s="77">
        <v>-3212.5705728080002</v>
      </c>
      <c r="J48" s="90">
        <f t="shared" si="0"/>
        <v>1.1575444905220066E-2</v>
      </c>
      <c r="K48" s="90">
        <f>I48/'סכום נכסי הקרן'!$C$42</f>
        <v>-1.184265526114043E-4</v>
      </c>
    </row>
    <row r="49" spans="2:11">
      <c r="B49" t="s">
        <v>3238</v>
      </c>
      <c r="C49" t="s">
        <v>3239</v>
      </c>
      <c r="D49" t="s">
        <v>3173</v>
      </c>
      <c r="E49" t="s">
        <v>106</v>
      </c>
      <c r="F49" s="86">
        <v>44950</v>
      </c>
      <c r="G49" s="77">
        <v>12239562.10596</v>
      </c>
      <c r="H49" s="77">
        <v>-15.305006000000001</v>
      </c>
      <c r="I49" s="77">
        <v>-1873.2657141039997</v>
      </c>
      <c r="J49" s="90">
        <f t="shared" si="0"/>
        <v>6.7496989015545317E-3</v>
      </c>
      <c r="K49" s="90">
        <f>I49/'סכום נכסי הקרן'!$C$42</f>
        <v>-6.9055105753698789E-5</v>
      </c>
    </row>
    <row r="50" spans="2:11">
      <c r="B50" t="s">
        <v>3240</v>
      </c>
      <c r="C50" t="s">
        <v>3241</v>
      </c>
      <c r="D50" t="s">
        <v>3173</v>
      </c>
      <c r="E50" t="s">
        <v>106</v>
      </c>
      <c r="F50" s="86">
        <v>44952</v>
      </c>
      <c r="G50" s="77">
        <v>16451749.33075</v>
      </c>
      <c r="H50" s="77">
        <v>-15.185104000000001</v>
      </c>
      <c r="I50" s="77">
        <v>-2498.2152813280004</v>
      </c>
      <c r="J50" s="90">
        <f t="shared" si="0"/>
        <v>9.0014997943266666E-3</v>
      </c>
      <c r="K50" s="90">
        <f>I50/'סכום נכסי הקרן'!$C$42</f>
        <v>-9.2092925818656072E-5</v>
      </c>
    </row>
    <row r="51" spans="2:11">
      <c r="B51" t="s">
        <v>3242</v>
      </c>
      <c r="C51" t="s">
        <v>3243</v>
      </c>
      <c r="D51" t="s">
        <v>3173</v>
      </c>
      <c r="E51" t="s">
        <v>106</v>
      </c>
      <c r="F51" s="86">
        <v>44952</v>
      </c>
      <c r="G51" s="77">
        <v>33261502.708299994</v>
      </c>
      <c r="H51" s="77">
        <v>-15.157515</v>
      </c>
      <c r="I51" s="77">
        <v>-5041.6172522770012</v>
      </c>
      <c r="J51" s="90">
        <f t="shared" si="0"/>
        <v>1.8165815011475309E-2</v>
      </c>
      <c r="K51" s="90">
        <f>I51/'סכום נכסי הקרן'!$C$42</f>
        <v>-1.8585159056956515E-4</v>
      </c>
    </row>
    <row r="52" spans="2:11">
      <c r="B52" t="s">
        <v>3244</v>
      </c>
      <c r="C52" t="s">
        <v>3245</v>
      </c>
      <c r="D52" t="s">
        <v>3173</v>
      </c>
      <c r="E52" t="s">
        <v>106</v>
      </c>
      <c r="F52" s="86">
        <v>44952</v>
      </c>
      <c r="G52" s="77">
        <v>40080000</v>
      </c>
      <c r="H52" s="77">
        <v>-15.157515</v>
      </c>
      <c r="I52" s="77">
        <v>-6075.1319999999996</v>
      </c>
      <c r="J52" s="90">
        <f t="shared" si="0"/>
        <v>2.1889746595192452E-2</v>
      </c>
      <c r="K52" s="90">
        <f>I52/'סכום נכסי הקרן'!$C$42</f>
        <v>-2.2395054773547671E-4</v>
      </c>
    </row>
    <row r="53" spans="2:11">
      <c r="B53" t="s">
        <v>3246</v>
      </c>
      <c r="C53" t="s">
        <v>3247</v>
      </c>
      <c r="D53" t="s">
        <v>3173</v>
      </c>
      <c r="E53" t="s">
        <v>106</v>
      </c>
      <c r="F53" s="86">
        <v>44952</v>
      </c>
      <c r="G53" s="77">
        <v>16812353.078989998</v>
      </c>
      <c r="H53" s="77">
        <v>-15.112710999999999</v>
      </c>
      <c r="I53" s="77">
        <v>-2540.8022695089999</v>
      </c>
      <c r="J53" s="90">
        <f t="shared" si="0"/>
        <v>9.1549480452510143E-3</v>
      </c>
      <c r="K53" s="90">
        <f>I53/'סכום נכסי הקרן'!$C$42</f>
        <v>-9.3662830691429067E-5</v>
      </c>
    </row>
    <row r="54" spans="2:11">
      <c r="B54" t="s">
        <v>3248</v>
      </c>
      <c r="C54" t="s">
        <v>3249</v>
      </c>
      <c r="D54" t="s">
        <v>3173</v>
      </c>
      <c r="E54" t="s">
        <v>106</v>
      </c>
      <c r="F54" s="86">
        <v>44959</v>
      </c>
      <c r="G54" s="77">
        <v>21925881.951708004</v>
      </c>
      <c r="H54" s="77">
        <v>-13.976167999999999</v>
      </c>
      <c r="I54" s="77">
        <v>-3064.3980733429999</v>
      </c>
      <c r="J54" s="90">
        <f t="shared" si="0"/>
        <v>1.1041553877722203E-2</v>
      </c>
      <c r="K54" s="90">
        <f>I54/'סכום נכסי הקרן'!$C$42</f>
        <v>-1.1296439764678435E-4</v>
      </c>
    </row>
    <row r="55" spans="2:11">
      <c r="B55" t="s">
        <v>3250</v>
      </c>
      <c r="C55" t="s">
        <v>3251</v>
      </c>
      <c r="D55" t="s">
        <v>3173</v>
      </c>
      <c r="E55" t="s">
        <v>106</v>
      </c>
      <c r="F55" s="86">
        <v>44959</v>
      </c>
      <c r="G55" s="77">
        <v>3778183.6738800001</v>
      </c>
      <c r="H55" s="77">
        <v>-13.962656000000001</v>
      </c>
      <c r="I55" s="77">
        <v>-527.53477438200002</v>
      </c>
      <c r="J55" s="90">
        <f t="shared" si="0"/>
        <v>1.9007986215565365E-3</v>
      </c>
      <c r="K55" s="90">
        <f>I55/'סכום נכסי הקרן'!$C$42</f>
        <v>-1.9446771143797374E-5</v>
      </c>
    </row>
    <row r="56" spans="2:11">
      <c r="B56" t="s">
        <v>3252</v>
      </c>
      <c r="C56" t="s">
        <v>3253</v>
      </c>
      <c r="D56" t="s">
        <v>3173</v>
      </c>
      <c r="E56" t="s">
        <v>106</v>
      </c>
      <c r="F56" s="86">
        <v>44959</v>
      </c>
      <c r="G56" s="77">
        <v>6752000</v>
      </c>
      <c r="H56" s="77">
        <v>-13.904968</v>
      </c>
      <c r="I56" s="77">
        <v>-938.86343000000011</v>
      </c>
      <c r="J56" s="90">
        <f t="shared" si="0"/>
        <v>3.3828865891627063E-3</v>
      </c>
      <c r="K56" s="90">
        <f>I56/'סכום נכסי הקרן'!$C$42</f>
        <v>-3.4609779573070743E-5</v>
      </c>
    </row>
    <row r="57" spans="2:11">
      <c r="B57" t="s">
        <v>3254</v>
      </c>
      <c r="C57" t="s">
        <v>3255</v>
      </c>
      <c r="D57" t="s">
        <v>3173</v>
      </c>
      <c r="E57" t="s">
        <v>106</v>
      </c>
      <c r="F57" s="86">
        <v>44959</v>
      </c>
      <c r="G57" s="77">
        <v>17698410.998284996</v>
      </c>
      <c r="H57" s="77">
        <v>-13.871530999999999</v>
      </c>
      <c r="I57" s="77">
        <v>-2455.0406348199999</v>
      </c>
      <c r="J57" s="90">
        <f t="shared" si="0"/>
        <v>8.8459341092687726E-3</v>
      </c>
      <c r="K57" s="90">
        <f>I57/'סכום נכסי הקרן'!$C$42</f>
        <v>-9.0501357810956448E-5</v>
      </c>
    </row>
    <row r="58" spans="2:11">
      <c r="B58" t="s">
        <v>3254</v>
      </c>
      <c r="C58" t="s">
        <v>3256</v>
      </c>
      <c r="D58" t="s">
        <v>3173</v>
      </c>
      <c r="E58" t="s">
        <v>106</v>
      </c>
      <c r="F58" s="86">
        <v>44959</v>
      </c>
      <c r="G58" s="77">
        <v>11312691.926040001</v>
      </c>
      <c r="H58" s="77">
        <v>-13.871530999999999</v>
      </c>
      <c r="I58" s="77">
        <v>-1569.2436100800003</v>
      </c>
      <c r="J58" s="90">
        <f t="shared" si="0"/>
        <v>5.6542549150827015E-3</v>
      </c>
      <c r="K58" s="90">
        <f>I58/'סכום נכסי הקרן'!$C$42</f>
        <v>-5.7847790962865155E-5</v>
      </c>
    </row>
    <row r="59" spans="2:11">
      <c r="B59" t="s">
        <v>3257</v>
      </c>
      <c r="C59" t="s">
        <v>3258</v>
      </c>
      <c r="D59" t="s">
        <v>3173</v>
      </c>
      <c r="E59" t="s">
        <v>106</v>
      </c>
      <c r="F59" s="86">
        <v>44958</v>
      </c>
      <c r="G59" s="77">
        <v>8521706.3998499997</v>
      </c>
      <c r="H59" s="77">
        <v>-13.379503</v>
      </c>
      <c r="I59" s="77">
        <v>-1140.1619954670002</v>
      </c>
      <c r="J59" s="90">
        <f t="shared" si="0"/>
        <v>4.1081999795628474E-3</v>
      </c>
      <c r="K59" s="90">
        <f>I59/'סכום נכסי הקרן'!$C$42</f>
        <v>-4.2030346565639863E-5</v>
      </c>
    </row>
    <row r="60" spans="2:11">
      <c r="B60" t="s">
        <v>3257</v>
      </c>
      <c r="C60" t="s">
        <v>3259</v>
      </c>
      <c r="D60" t="s">
        <v>3173</v>
      </c>
      <c r="E60" t="s">
        <v>106</v>
      </c>
      <c r="F60" s="86">
        <v>44958</v>
      </c>
      <c r="G60" s="77">
        <v>25597415.138147999</v>
      </c>
      <c r="H60" s="77">
        <v>-13.379503</v>
      </c>
      <c r="I60" s="77">
        <v>-3424.8070221809994</v>
      </c>
      <c r="J60" s="90">
        <f t="shared" si="0"/>
        <v>1.2340169374587703E-2</v>
      </c>
      <c r="K60" s="90">
        <f>I60/'סכום נכסי הקרן'!$C$42</f>
        <v>-1.2625032814196329E-4</v>
      </c>
    </row>
    <row r="61" spans="2:11">
      <c r="B61" t="s">
        <v>3260</v>
      </c>
      <c r="C61" t="s">
        <v>3261</v>
      </c>
      <c r="D61" t="s">
        <v>3173</v>
      </c>
      <c r="E61" t="s">
        <v>106</v>
      </c>
      <c r="F61" s="86">
        <v>44958</v>
      </c>
      <c r="G61" s="77">
        <v>15957730.961172001</v>
      </c>
      <c r="H61" s="77">
        <v>-13.32938</v>
      </c>
      <c r="I61" s="77">
        <v>-2127.0665686420002</v>
      </c>
      <c r="J61" s="90">
        <f t="shared" si="0"/>
        <v>7.6641870791743982E-3</v>
      </c>
      <c r="K61" s="90">
        <f>I61/'סכום נכסי הקרן'!$C$42</f>
        <v>-7.8411090181612007E-5</v>
      </c>
    </row>
    <row r="62" spans="2:11">
      <c r="B62" t="s">
        <v>3260</v>
      </c>
      <c r="C62" t="s">
        <v>3262</v>
      </c>
      <c r="D62" t="s">
        <v>3173</v>
      </c>
      <c r="E62" t="s">
        <v>106</v>
      </c>
      <c r="F62" s="86">
        <v>44958</v>
      </c>
      <c r="G62" s="77">
        <v>16005460.261635004</v>
      </c>
      <c r="H62" s="77">
        <v>-13.32938</v>
      </c>
      <c r="I62" s="77">
        <v>-2133.4285883089992</v>
      </c>
      <c r="J62" s="90">
        <f t="shared" si="0"/>
        <v>7.6871105314293021E-3</v>
      </c>
      <c r="K62" s="90">
        <f>I62/'סכום נכסי הקרן'!$C$42</f>
        <v>-7.8645616409046788E-5</v>
      </c>
    </row>
    <row r="63" spans="2:11">
      <c r="B63" t="s">
        <v>3263</v>
      </c>
      <c r="C63" t="s">
        <v>3264</v>
      </c>
      <c r="D63" t="s">
        <v>3173</v>
      </c>
      <c r="E63" t="s">
        <v>106</v>
      </c>
      <c r="F63" s="86">
        <v>44958</v>
      </c>
      <c r="G63" s="77">
        <v>13161208.680060001</v>
      </c>
      <c r="H63" s="77">
        <v>-13.31936</v>
      </c>
      <c r="I63" s="77">
        <v>-1752.9888193209997</v>
      </c>
      <c r="J63" s="90">
        <f t="shared" si="0"/>
        <v>6.3163205407129087E-3</v>
      </c>
      <c r="K63" s="90">
        <f>I63/'סכום נכסי הקרן'!$C$42</f>
        <v>-6.4621280041504366E-5</v>
      </c>
    </row>
    <row r="64" spans="2:11">
      <c r="B64" t="s">
        <v>3263</v>
      </c>
      <c r="C64" t="s">
        <v>3265</v>
      </c>
      <c r="D64" t="s">
        <v>3173</v>
      </c>
      <c r="E64" t="s">
        <v>106</v>
      </c>
      <c r="F64" s="86">
        <v>44958</v>
      </c>
      <c r="G64" s="77">
        <v>18998978.453729998</v>
      </c>
      <c r="H64" s="77">
        <v>-13.31936</v>
      </c>
      <c r="I64" s="77">
        <v>-2530.5424156319996</v>
      </c>
      <c r="J64" s="90">
        <f t="shared" si="0"/>
        <v>9.1179800252193122E-3</v>
      </c>
      <c r="K64" s="90">
        <f>I64/'סכום נכסי הקרן'!$C$42</f>
        <v>-9.3284616704401261E-5</v>
      </c>
    </row>
    <row r="65" spans="2:11">
      <c r="B65" t="s">
        <v>3266</v>
      </c>
      <c r="C65" t="s">
        <v>3267</v>
      </c>
      <c r="D65" t="s">
        <v>3173</v>
      </c>
      <c r="E65" t="s">
        <v>106</v>
      </c>
      <c r="F65" s="86">
        <v>44963</v>
      </c>
      <c r="G65" s="77">
        <v>16012536.061934</v>
      </c>
      <c r="H65" s="77">
        <v>-13.249682</v>
      </c>
      <c r="I65" s="77">
        <v>-2121.610054139001</v>
      </c>
      <c r="J65" s="90">
        <f t="shared" si="0"/>
        <v>7.6445263179327257E-3</v>
      </c>
      <c r="K65" s="90">
        <f>I65/'סכום נכסי הקרן'!$C$42</f>
        <v>-7.8209944031754972E-5</v>
      </c>
    </row>
    <row r="66" spans="2:11">
      <c r="B66" t="s">
        <v>3268</v>
      </c>
      <c r="C66" t="s">
        <v>3269</v>
      </c>
      <c r="D66" t="s">
        <v>3173</v>
      </c>
      <c r="E66" t="s">
        <v>106</v>
      </c>
      <c r="F66" s="86">
        <v>44963</v>
      </c>
      <c r="G66" s="77">
        <v>38021472.573480003</v>
      </c>
      <c r="H66" s="77">
        <v>-13.244389</v>
      </c>
      <c r="I66" s="77">
        <v>-5035.71190914</v>
      </c>
      <c r="J66" s="90">
        <f t="shared" si="0"/>
        <v>1.8144537043387272E-2</v>
      </c>
      <c r="K66" s="90">
        <f>I66/'סכום נכסי הקרן'!$C$42</f>
        <v>-1.8563389903132412E-4</v>
      </c>
    </row>
    <row r="67" spans="2:11">
      <c r="B67" t="s">
        <v>3270</v>
      </c>
      <c r="C67" t="s">
        <v>3271</v>
      </c>
      <c r="D67" t="s">
        <v>3173</v>
      </c>
      <c r="E67" t="s">
        <v>106</v>
      </c>
      <c r="F67" s="86">
        <v>44963</v>
      </c>
      <c r="G67" s="77">
        <v>14243848.055479998</v>
      </c>
      <c r="H67" s="77">
        <v>-13.166335999999999</v>
      </c>
      <c r="I67" s="77">
        <v>-1875.392936581</v>
      </c>
      <c r="J67" s="90">
        <f t="shared" si="0"/>
        <v>6.7573636503983651E-3</v>
      </c>
      <c r="K67" s="90">
        <f>I67/'סכום נכסי הקרן'!$C$42</f>
        <v>-6.9133522591206098E-5</v>
      </c>
    </row>
    <row r="68" spans="2:11">
      <c r="B68" t="s">
        <v>3270</v>
      </c>
      <c r="C68" t="s">
        <v>3272</v>
      </c>
      <c r="D68" t="s">
        <v>3173</v>
      </c>
      <c r="E68" t="s">
        <v>106</v>
      </c>
      <c r="F68" s="86">
        <v>44963</v>
      </c>
      <c r="G68" s="77">
        <v>27176000</v>
      </c>
      <c r="H68" s="77">
        <v>-13.166335999999999</v>
      </c>
      <c r="I68" s="77">
        <v>-3578.0835499999998</v>
      </c>
      <c r="J68" s="90">
        <f t="shared" si="0"/>
        <v>1.2892451095042317E-2</v>
      </c>
      <c r="K68" s="90">
        <f>I68/'סכום נכסי הקרן'!$C$42</f>
        <v>-1.3190063538797166E-4</v>
      </c>
    </row>
    <row r="69" spans="2:11">
      <c r="B69" t="s">
        <v>3273</v>
      </c>
      <c r="C69" t="s">
        <v>3274</v>
      </c>
      <c r="D69" t="s">
        <v>3173</v>
      </c>
      <c r="E69" t="s">
        <v>106</v>
      </c>
      <c r="F69" s="86">
        <v>44963</v>
      </c>
      <c r="G69" s="77">
        <v>22097462.246799998</v>
      </c>
      <c r="H69" s="77">
        <v>-13.066484000000001</v>
      </c>
      <c r="I69" s="77">
        <v>-2887.361291101</v>
      </c>
      <c r="J69" s="90">
        <f t="shared" si="0"/>
        <v>1.0403659869607541E-2</v>
      </c>
      <c r="K69" s="90">
        <f>I69/'סכום נכסי הקרן'!$C$42</f>
        <v>-1.0643820457765892E-4</v>
      </c>
    </row>
    <row r="70" spans="2:11">
      <c r="B70" t="s">
        <v>3275</v>
      </c>
      <c r="C70" t="s">
        <v>3276</v>
      </c>
      <c r="D70" t="s">
        <v>3173</v>
      </c>
      <c r="E70" t="s">
        <v>106</v>
      </c>
      <c r="F70" s="86">
        <v>44964</v>
      </c>
      <c r="G70" s="77">
        <v>13680000</v>
      </c>
      <c r="H70" s="77">
        <v>-12.393001999999999</v>
      </c>
      <c r="I70" s="77">
        <v>-1695.36267</v>
      </c>
      <c r="J70" s="90">
        <f t="shared" si="0"/>
        <v>6.1086836028005458E-3</v>
      </c>
      <c r="K70" s="90">
        <f>I70/'סכום נכסי הקרן'!$C$42</f>
        <v>-6.2496979251937289E-5</v>
      </c>
    </row>
    <row r="71" spans="2:11">
      <c r="B71" t="s">
        <v>3275</v>
      </c>
      <c r="C71" t="s">
        <v>3277</v>
      </c>
      <c r="D71" t="s">
        <v>3173</v>
      </c>
      <c r="E71" t="s">
        <v>106</v>
      </c>
      <c r="F71" s="86">
        <v>44964</v>
      </c>
      <c r="G71" s="77">
        <v>23940000</v>
      </c>
      <c r="H71" s="77">
        <v>-12.393001999999999</v>
      </c>
      <c r="I71" s="77">
        <v>-2966.8846699999999</v>
      </c>
      <c r="J71" s="90">
        <f t="shared" si="0"/>
        <v>1.0690196295893024E-2</v>
      </c>
      <c r="K71" s="90">
        <f>I71/'סכום נכסי הקרן'!$C$42</f>
        <v>-1.0936971359873153E-4</v>
      </c>
    </row>
    <row r="72" spans="2:11">
      <c r="B72" t="s">
        <v>3278</v>
      </c>
      <c r="C72" t="s">
        <v>3279</v>
      </c>
      <c r="D72" t="s">
        <v>3173</v>
      </c>
      <c r="E72" t="s">
        <v>106</v>
      </c>
      <c r="F72" s="86">
        <v>44964</v>
      </c>
      <c r="G72" s="77">
        <v>16050042.654996</v>
      </c>
      <c r="H72" s="77">
        <v>-12.258423000000001</v>
      </c>
      <c r="I72" s="77">
        <v>-1967.4821440340002</v>
      </c>
      <c r="J72" s="90">
        <f t="shared" si="0"/>
        <v>7.0891769205130364E-3</v>
      </c>
      <c r="K72" s="90">
        <f>I72/'סכום נכסי הקרן'!$C$42</f>
        <v>-7.2528251866162645E-5</v>
      </c>
    </row>
    <row r="73" spans="2:11">
      <c r="B73" t="s">
        <v>3280</v>
      </c>
      <c r="C73" t="s">
        <v>3281</v>
      </c>
      <c r="D73" t="s">
        <v>3173</v>
      </c>
      <c r="E73" t="s">
        <v>106</v>
      </c>
      <c r="F73" s="86">
        <v>44964</v>
      </c>
      <c r="G73" s="77">
        <v>17827154.521862</v>
      </c>
      <c r="H73" s="77">
        <v>-12.255145000000001</v>
      </c>
      <c r="I73" s="77">
        <v>-2184.7435941479998</v>
      </c>
      <c r="J73" s="90">
        <f t="shared" si="0"/>
        <v>7.8720073327410347E-3</v>
      </c>
      <c r="K73" s="90">
        <f>I73/'סכום נכסי הקרן'!$C$42</f>
        <v>-8.0537266444748621E-5</v>
      </c>
    </row>
    <row r="74" spans="2:11">
      <c r="B74" t="s">
        <v>3280</v>
      </c>
      <c r="C74" t="s">
        <v>3282</v>
      </c>
      <c r="D74" t="s">
        <v>3173</v>
      </c>
      <c r="E74" t="s">
        <v>106</v>
      </c>
      <c r="F74" s="86">
        <v>44964</v>
      </c>
      <c r="G74" s="77">
        <v>7668794.627208</v>
      </c>
      <c r="H74" s="77">
        <v>-12.255145000000001</v>
      </c>
      <c r="I74" s="77">
        <v>-939.82188319799991</v>
      </c>
      <c r="J74" s="90">
        <f t="shared" si="0"/>
        <v>3.3863400610588839E-3</v>
      </c>
      <c r="K74" s="90">
        <f>I74/'סכום נכסי הקרן'!$C$42</f>
        <v>-3.4645111499796102E-5</v>
      </c>
    </row>
    <row r="75" spans="2:11">
      <c r="B75" t="s">
        <v>3283</v>
      </c>
      <c r="C75" t="s">
        <v>3284</v>
      </c>
      <c r="D75" t="s">
        <v>3173</v>
      </c>
      <c r="E75" t="s">
        <v>106</v>
      </c>
      <c r="F75" s="86">
        <v>44964</v>
      </c>
      <c r="G75" s="77">
        <v>7181255.9235260002</v>
      </c>
      <c r="H75" s="77">
        <v>-12.219094999999999</v>
      </c>
      <c r="I75" s="77">
        <v>-877.48449599599985</v>
      </c>
      <c r="J75" s="90">
        <f t="shared" si="0"/>
        <v>3.1617277218935497E-3</v>
      </c>
      <c r="K75" s="90">
        <f>I75/'סכום נכסי הקרן'!$C$42</f>
        <v>-3.2347138055221335E-5</v>
      </c>
    </row>
    <row r="76" spans="2:11">
      <c r="B76" t="s">
        <v>3283</v>
      </c>
      <c r="C76" t="s">
        <v>3285</v>
      </c>
      <c r="D76" t="s">
        <v>3173</v>
      </c>
      <c r="E76" t="s">
        <v>106</v>
      </c>
      <c r="F76" s="86">
        <v>44964</v>
      </c>
      <c r="G76" s="77">
        <v>7671258.1731720008</v>
      </c>
      <c r="H76" s="77">
        <v>-12.219094999999999</v>
      </c>
      <c r="I76" s="77">
        <v>-937.35833723400003</v>
      </c>
      <c r="J76" s="90">
        <f t="shared" ref="J76:J139" si="1">I76/$I$11</f>
        <v>3.3774634807841562E-3</v>
      </c>
      <c r="K76" s="90">
        <f>I76/'סכום נכסי הקרן'!$C$42</f>
        <v>-3.4554296605895974E-5</v>
      </c>
    </row>
    <row r="77" spans="2:11">
      <c r="B77" t="s">
        <v>3283</v>
      </c>
      <c r="C77" t="s">
        <v>3286</v>
      </c>
      <c r="D77" t="s">
        <v>3173</v>
      </c>
      <c r="E77" t="s">
        <v>106</v>
      </c>
      <c r="F77" s="86">
        <v>44964</v>
      </c>
      <c r="G77" s="77">
        <v>5737756.33818</v>
      </c>
      <c r="H77" s="77">
        <v>-12.219094999999999</v>
      </c>
      <c r="I77" s="77">
        <v>-701.10190782100005</v>
      </c>
      <c r="J77" s="90">
        <f t="shared" si="1"/>
        <v>2.5261908876395888E-3</v>
      </c>
      <c r="K77" s="90">
        <f>I77/'סכום נכסי הקרן'!$C$42</f>
        <v>-2.5845060860389645E-5</v>
      </c>
    </row>
    <row r="78" spans="2:11">
      <c r="B78" t="s">
        <v>3287</v>
      </c>
      <c r="C78" t="s">
        <v>3288</v>
      </c>
      <c r="D78" t="s">
        <v>3173</v>
      </c>
      <c r="E78" t="s">
        <v>106</v>
      </c>
      <c r="F78" s="86">
        <v>44964</v>
      </c>
      <c r="G78" s="77">
        <v>23019821.405063998</v>
      </c>
      <c r="H78" s="77">
        <v>-12.189617</v>
      </c>
      <c r="I78" s="77">
        <v>-2806.0281261529994</v>
      </c>
      <c r="J78" s="90">
        <f t="shared" si="1"/>
        <v>1.0110602472583621E-2</v>
      </c>
      <c r="K78" s="90">
        <f>I78/'סכום נכסי הקרן'!$C$42</f>
        <v>-1.0343998053262342E-4</v>
      </c>
    </row>
    <row r="79" spans="2:11">
      <c r="B79" t="s">
        <v>3289</v>
      </c>
      <c r="C79" t="s">
        <v>3290</v>
      </c>
      <c r="D79" t="s">
        <v>3173</v>
      </c>
      <c r="E79" t="s">
        <v>106</v>
      </c>
      <c r="F79" s="86">
        <v>44964</v>
      </c>
      <c r="G79" s="77">
        <v>12580406.026722999</v>
      </c>
      <c r="H79" s="77">
        <v>-12.107398</v>
      </c>
      <c r="I79" s="77">
        <v>-1523.1597762249999</v>
      </c>
      <c r="J79" s="90">
        <f t="shared" si="1"/>
        <v>5.488206927117845E-3</v>
      </c>
      <c r="K79" s="90">
        <f>I79/'סכום נכסי הקרן'!$C$42</f>
        <v>-5.6148980166066324E-5</v>
      </c>
    </row>
    <row r="80" spans="2:11">
      <c r="B80" t="s">
        <v>3289</v>
      </c>
      <c r="C80" t="s">
        <v>3291</v>
      </c>
      <c r="D80" t="s">
        <v>3173</v>
      </c>
      <c r="E80" t="s">
        <v>106</v>
      </c>
      <c r="F80" s="86">
        <v>44964</v>
      </c>
      <c r="G80" s="77">
        <v>135441550</v>
      </c>
      <c r="H80" s="77">
        <v>-12.107398</v>
      </c>
      <c r="I80" s="77">
        <f>-16398.44696-165.726845870318</f>
        <v>-16564.173805870319</v>
      </c>
      <c r="J80" s="90">
        <f t="shared" si="1"/>
        <v>5.9683570195548978E-2</v>
      </c>
      <c r="K80" s="90">
        <f>I80/'סכום נכסי הקרן'!$C$42</f>
        <v>-6.1061320093296642E-4</v>
      </c>
    </row>
    <row r="81" spans="2:11">
      <c r="B81" t="s">
        <v>3292</v>
      </c>
      <c r="C81" t="s">
        <v>3293</v>
      </c>
      <c r="D81" t="s">
        <v>3173</v>
      </c>
      <c r="E81" t="s">
        <v>106</v>
      </c>
      <c r="F81" s="86">
        <v>44956</v>
      </c>
      <c r="G81" s="77">
        <v>16179996.668849999</v>
      </c>
      <c r="H81" s="77">
        <v>-12.116547000000001</v>
      </c>
      <c r="I81" s="77">
        <v>-1960.456942437</v>
      </c>
      <c r="J81" s="90">
        <f t="shared" si="1"/>
        <v>7.0638639095795333E-3</v>
      </c>
      <c r="K81" s="90">
        <f>I81/'סכום נכסי הקרן'!$C$42</f>
        <v>-7.2269278440465829E-5</v>
      </c>
    </row>
    <row r="82" spans="2:11">
      <c r="B82" t="s">
        <v>3294</v>
      </c>
      <c r="C82" t="s">
        <v>3295</v>
      </c>
      <c r="D82" t="s">
        <v>3173</v>
      </c>
      <c r="E82" t="s">
        <v>106</v>
      </c>
      <c r="F82" s="86">
        <v>44956</v>
      </c>
      <c r="G82" s="77">
        <v>20580000</v>
      </c>
      <c r="H82" s="77">
        <v>-12.116547000000001</v>
      </c>
      <c r="I82" s="77">
        <v>-2493.5854300000001</v>
      </c>
      <c r="J82" s="90">
        <f t="shared" si="1"/>
        <v>8.9848176428370622E-3</v>
      </c>
      <c r="K82" s="90">
        <f>I82/'סכום נכסי הקרן'!$C$42</f>
        <v>-9.1922253355763173E-5</v>
      </c>
    </row>
    <row r="83" spans="2:11">
      <c r="B83" t="s">
        <v>3294</v>
      </c>
      <c r="C83" t="s">
        <v>3296</v>
      </c>
      <c r="D83" t="s">
        <v>3173</v>
      </c>
      <c r="E83" t="s">
        <v>106</v>
      </c>
      <c r="F83" s="86">
        <v>44956</v>
      </c>
      <c r="G83" s="77">
        <v>7191109.6305999998</v>
      </c>
      <c r="H83" s="77">
        <v>-12.116547000000001</v>
      </c>
      <c r="I83" s="77">
        <v>-871.31419687300001</v>
      </c>
      <c r="J83" s="90">
        <f t="shared" si="1"/>
        <v>3.1394950717685802E-3</v>
      </c>
      <c r="K83" s="90">
        <f>I83/'סכום נכסי הקרן'!$C$42</f>
        <v>-3.2119679315512047E-5</v>
      </c>
    </row>
    <row r="84" spans="2:11">
      <c r="B84" t="s">
        <v>3294</v>
      </c>
      <c r="C84" t="s">
        <v>3297</v>
      </c>
      <c r="D84" t="s">
        <v>3173</v>
      </c>
      <c r="E84" t="s">
        <v>106</v>
      </c>
      <c r="F84" s="86">
        <v>44956</v>
      </c>
      <c r="G84" s="77">
        <v>2744000</v>
      </c>
      <c r="H84" s="77">
        <v>-12.116547000000001</v>
      </c>
      <c r="I84" s="77">
        <v>-332.47805999999997</v>
      </c>
      <c r="J84" s="90">
        <f t="shared" si="1"/>
        <v>1.1979756953200674E-3</v>
      </c>
      <c r="K84" s="90">
        <f>I84/'סכום נכסי הקרן'!$C$42</f>
        <v>-1.225630054573772E-5</v>
      </c>
    </row>
    <row r="85" spans="2:11">
      <c r="B85" t="s">
        <v>3298</v>
      </c>
      <c r="C85" t="s">
        <v>3299</v>
      </c>
      <c r="D85" t="s">
        <v>3173</v>
      </c>
      <c r="E85" t="s">
        <v>106</v>
      </c>
      <c r="F85" s="86">
        <v>44957</v>
      </c>
      <c r="G85" s="77">
        <v>20580000</v>
      </c>
      <c r="H85" s="77">
        <v>-12.111712000000001</v>
      </c>
      <c r="I85" s="77">
        <v>-2492.5902799999999</v>
      </c>
      <c r="J85" s="90">
        <f t="shared" si="1"/>
        <v>8.9812319460449257E-3</v>
      </c>
      <c r="K85" s="90">
        <f>I85/'סכום נכסי הקרן'!$C$42</f>
        <v>-9.1885568656965028E-5</v>
      </c>
    </row>
    <row r="86" spans="2:11">
      <c r="B86" t="s">
        <v>3300</v>
      </c>
      <c r="C86" t="s">
        <v>3301</v>
      </c>
      <c r="D86" t="s">
        <v>3173</v>
      </c>
      <c r="E86" t="s">
        <v>106</v>
      </c>
      <c r="F86" s="86">
        <v>44964</v>
      </c>
      <c r="G86" s="77">
        <v>9604000</v>
      </c>
      <c r="H86" s="77">
        <v>-12.071445000000001</v>
      </c>
      <c r="I86" s="77">
        <v>-1159.3415600000001</v>
      </c>
      <c r="J86" s="90">
        <f t="shared" si="1"/>
        <v>4.1773072528588856E-3</v>
      </c>
      <c r="K86" s="90">
        <f>I86/'סכום נכסי הקרן'!$C$42</f>
        <v>-4.273737218788037E-5</v>
      </c>
    </row>
    <row r="87" spans="2:11">
      <c r="B87" t="s">
        <v>3302</v>
      </c>
      <c r="C87" t="s">
        <v>3303</v>
      </c>
      <c r="D87" t="s">
        <v>3173</v>
      </c>
      <c r="E87" t="s">
        <v>106</v>
      </c>
      <c r="F87" s="86">
        <v>44957</v>
      </c>
      <c r="G87" s="77">
        <v>55763595.905159995</v>
      </c>
      <c r="H87" s="77">
        <v>-12.046379</v>
      </c>
      <c r="I87" s="77">
        <v>-6717.4938909889997</v>
      </c>
      <c r="J87" s="90">
        <f t="shared" si="1"/>
        <v>2.4204287088494959E-2</v>
      </c>
      <c r="K87" s="90">
        <f>I87/'סכום נכסי הקרן'!$C$42</f>
        <v>-2.4763024676611225E-4</v>
      </c>
    </row>
    <row r="88" spans="2:11">
      <c r="B88" t="s">
        <v>3304</v>
      </c>
      <c r="C88" t="s">
        <v>3305</v>
      </c>
      <c r="D88" t="s">
        <v>3173</v>
      </c>
      <c r="E88" t="s">
        <v>106</v>
      </c>
      <c r="F88" s="86">
        <v>44964</v>
      </c>
      <c r="G88" s="77">
        <v>20304276.220800001</v>
      </c>
      <c r="H88" s="77">
        <v>-12.006135</v>
      </c>
      <c r="I88" s="77">
        <v>-2437.758830409</v>
      </c>
      <c r="J88" s="90">
        <f t="shared" si="1"/>
        <v>8.7836647924433159E-3</v>
      </c>
      <c r="K88" s="90">
        <f>I88/'סכום נכסי הקרן'!$C$42</f>
        <v>-8.9864290243749545E-5</v>
      </c>
    </row>
    <row r="89" spans="2:11">
      <c r="B89" t="s">
        <v>3304</v>
      </c>
      <c r="C89" t="s">
        <v>3306</v>
      </c>
      <c r="D89" t="s">
        <v>3173</v>
      </c>
      <c r="E89" t="s">
        <v>106</v>
      </c>
      <c r="F89" s="86">
        <v>44964</v>
      </c>
      <c r="G89" s="77">
        <v>32863234.100608997</v>
      </c>
      <c r="H89" s="77">
        <v>-12.006135</v>
      </c>
      <c r="I89" s="77">
        <v>-3945.6042777989996</v>
      </c>
      <c r="J89" s="90">
        <f t="shared" si="1"/>
        <v>1.421669155599046E-2</v>
      </c>
      <c r="K89" s="90">
        <f>I89/'סכום נכסי הקרן'!$C$42</f>
        <v>-1.4544873085235447E-4</v>
      </c>
    </row>
    <row r="90" spans="2:11">
      <c r="B90" t="s">
        <v>3307</v>
      </c>
      <c r="C90" t="s">
        <v>3308</v>
      </c>
      <c r="D90" t="s">
        <v>3173</v>
      </c>
      <c r="E90" t="s">
        <v>106</v>
      </c>
      <c r="F90" s="86">
        <v>44956</v>
      </c>
      <c r="G90" s="77">
        <v>16556429.244410999</v>
      </c>
      <c r="H90" s="77">
        <v>-12.002259</v>
      </c>
      <c r="I90" s="77">
        <v>-1987.1455591970002</v>
      </c>
      <c r="J90" s="90">
        <f t="shared" si="1"/>
        <v>7.1600275909370105E-3</v>
      </c>
      <c r="K90" s="90">
        <f>I90/'סכום נכסי הקרן'!$C$42</f>
        <v>-7.3253113909671163E-5</v>
      </c>
    </row>
    <row r="91" spans="2:11">
      <c r="B91" t="s">
        <v>3309</v>
      </c>
      <c r="C91" t="s">
        <v>3310</v>
      </c>
      <c r="D91" t="s">
        <v>3173</v>
      </c>
      <c r="E91" t="s">
        <v>106</v>
      </c>
      <c r="F91" s="86">
        <v>44956</v>
      </c>
      <c r="G91" s="77">
        <v>12957582.871641999</v>
      </c>
      <c r="H91" s="77">
        <v>-11.998996999999999</v>
      </c>
      <c r="I91" s="77">
        <v>-1554.7800182270003</v>
      </c>
      <c r="J91" s="90">
        <f t="shared" si="1"/>
        <v>5.6021401033356545E-3</v>
      </c>
      <c r="K91" s="90">
        <f>I91/'סכום נכסי הקרן'!$C$42</f>
        <v>-5.7314612536832312E-5</v>
      </c>
    </row>
    <row r="92" spans="2:11">
      <c r="B92" t="s">
        <v>3311</v>
      </c>
      <c r="C92" t="s">
        <v>3312</v>
      </c>
      <c r="D92" t="s">
        <v>3173</v>
      </c>
      <c r="E92" t="s">
        <v>106</v>
      </c>
      <c r="F92" s="86">
        <v>44973</v>
      </c>
      <c r="G92" s="77">
        <v>59075000</v>
      </c>
      <c r="H92" s="77">
        <v>-10.585136</v>
      </c>
      <c r="I92" s="77">
        <v>-6253.1689400000005</v>
      </c>
      <c r="J92" s="90">
        <f t="shared" si="1"/>
        <v>2.2531244343913549E-2</v>
      </c>
      <c r="K92" s="90">
        <f>I92/'סכום נכסי הקרן'!$C$42</f>
        <v>-2.3051361010682078E-4</v>
      </c>
    </row>
    <row r="93" spans="2:11">
      <c r="B93" t="s">
        <v>3313</v>
      </c>
      <c r="C93" t="s">
        <v>3314</v>
      </c>
      <c r="D93" t="s">
        <v>3173</v>
      </c>
      <c r="E93" t="s">
        <v>106</v>
      </c>
      <c r="F93" s="86">
        <v>44973</v>
      </c>
      <c r="G93" s="77">
        <v>21681852</v>
      </c>
      <c r="H93" s="77">
        <v>-10.489749</v>
      </c>
      <c r="I93" s="77">
        <v>-2274.37183</v>
      </c>
      <c r="J93" s="90">
        <f t="shared" si="1"/>
        <v>8.1949532984541135E-3</v>
      </c>
      <c r="K93" s="90">
        <f>I93/'סכום נכסי הקרן'!$C$42</f>
        <v>-8.3841275725801267E-5</v>
      </c>
    </row>
    <row r="94" spans="2:11">
      <c r="B94" t="s">
        <v>3313</v>
      </c>
      <c r="C94" t="s">
        <v>3315</v>
      </c>
      <c r="D94" t="s">
        <v>3173</v>
      </c>
      <c r="E94" t="s">
        <v>106</v>
      </c>
      <c r="F94" s="86">
        <v>44973</v>
      </c>
      <c r="G94" s="77">
        <v>75809966</v>
      </c>
      <c r="H94" s="77">
        <v>-10.489749</v>
      </c>
      <c r="I94" s="77">
        <v>-7952.2750800000003</v>
      </c>
      <c r="J94" s="90">
        <f t="shared" si="1"/>
        <v>2.8653416313664262E-2</v>
      </c>
      <c r="K94" s="90">
        <f>I94/'סכום נכסי הקרן'!$C$42</f>
        <v>-2.9314858671534744E-4</v>
      </c>
    </row>
    <row r="95" spans="2:11">
      <c r="B95" t="s">
        <v>3313</v>
      </c>
      <c r="C95" t="s">
        <v>3316</v>
      </c>
      <c r="D95" t="s">
        <v>3173</v>
      </c>
      <c r="E95" t="s">
        <v>106</v>
      </c>
      <c r="F95" s="86">
        <v>44973</v>
      </c>
      <c r="G95" s="77">
        <v>109557000</v>
      </c>
      <c r="H95" s="77">
        <v>-10.489749</v>
      </c>
      <c r="I95" s="77">
        <v>-11492.254210000001</v>
      </c>
      <c r="J95" s="90">
        <f t="shared" si="1"/>
        <v>4.1408570622734397E-2</v>
      </c>
      <c r="K95" s="90">
        <f>I95/'סכום נכסי הקרן'!$C$42</f>
        <v>-4.2364456032310712E-4</v>
      </c>
    </row>
    <row r="96" spans="2:11">
      <c r="B96" t="s">
        <v>3317</v>
      </c>
      <c r="C96" t="s">
        <v>3318</v>
      </c>
      <c r="D96" t="s">
        <v>3173</v>
      </c>
      <c r="E96" t="s">
        <v>106</v>
      </c>
      <c r="F96" s="86">
        <v>44972</v>
      </c>
      <c r="G96" s="77">
        <v>13670440.51296</v>
      </c>
      <c r="H96" s="77">
        <v>-10.195836999999999</v>
      </c>
      <c r="I96" s="77">
        <v>-1393.8157669790003</v>
      </c>
      <c r="J96" s="90">
        <f t="shared" si="1"/>
        <v>5.0221581917156907E-3</v>
      </c>
      <c r="K96" s="90">
        <f>I96/'סכום נכסי הקרן'!$C$42</f>
        <v>-5.1380909000379036E-5</v>
      </c>
    </row>
    <row r="97" spans="2:11">
      <c r="B97" t="s">
        <v>3319</v>
      </c>
      <c r="C97" t="s">
        <v>3320</v>
      </c>
      <c r="D97" t="s">
        <v>3173</v>
      </c>
      <c r="E97" t="s">
        <v>106</v>
      </c>
      <c r="F97" s="86">
        <v>44972</v>
      </c>
      <c r="G97" s="77">
        <v>7816159.4675999992</v>
      </c>
      <c r="H97" s="77">
        <v>-10.132687000000001</v>
      </c>
      <c r="I97" s="77">
        <v>-791.98697807899998</v>
      </c>
      <c r="J97" s="90">
        <f t="shared" si="1"/>
        <v>2.8536654441157082E-3</v>
      </c>
      <c r="K97" s="90">
        <f>I97/'סכום נכסי הקרן'!$C$42</f>
        <v>-2.9195401439862876E-5</v>
      </c>
    </row>
    <row r="98" spans="2:11">
      <c r="B98" t="s">
        <v>3321</v>
      </c>
      <c r="C98" t="s">
        <v>3322</v>
      </c>
      <c r="D98" t="s">
        <v>3173</v>
      </c>
      <c r="E98" t="s">
        <v>106</v>
      </c>
      <c r="F98" s="86">
        <v>44972</v>
      </c>
      <c r="G98" s="77">
        <v>18297495.423049998</v>
      </c>
      <c r="H98" s="77">
        <v>-10.101139</v>
      </c>
      <c r="I98" s="77">
        <v>-1848.2555274969998</v>
      </c>
      <c r="J98" s="90">
        <f t="shared" si="1"/>
        <v>6.6595828930257122E-3</v>
      </c>
      <c r="K98" s="90">
        <f>I98/'סכום נכסי הקרן'!$C$42</f>
        <v>-6.813314307213005E-5</v>
      </c>
    </row>
    <row r="99" spans="2:11">
      <c r="B99" t="s">
        <v>3321</v>
      </c>
      <c r="C99" t="s">
        <v>3323</v>
      </c>
      <c r="D99" t="s">
        <v>3173</v>
      </c>
      <c r="E99" t="s">
        <v>106</v>
      </c>
      <c r="F99" s="86">
        <v>44972</v>
      </c>
      <c r="G99" s="77">
        <v>11695622.2092</v>
      </c>
      <c r="H99" s="77">
        <v>-10.101139</v>
      </c>
      <c r="I99" s="77">
        <v>-1181.3911082269999</v>
      </c>
      <c r="J99" s="90">
        <f t="shared" si="1"/>
        <v>4.256755571550151E-3</v>
      </c>
      <c r="K99" s="90">
        <f>I99/'סכום נכסי הקרן'!$C$42</f>
        <v>-4.3550195415878779E-5</v>
      </c>
    </row>
    <row r="100" spans="2:11">
      <c r="B100" t="s">
        <v>3324</v>
      </c>
      <c r="C100" t="s">
        <v>3325</v>
      </c>
      <c r="D100" t="s">
        <v>3173</v>
      </c>
      <c r="E100" t="s">
        <v>106</v>
      </c>
      <c r="F100" s="86">
        <v>44972</v>
      </c>
      <c r="G100" s="77">
        <v>3660128.0446359999</v>
      </c>
      <c r="H100" s="77">
        <v>-10.08222</v>
      </c>
      <c r="I100" s="77">
        <v>-369.02214547300002</v>
      </c>
      <c r="J100" s="90">
        <f t="shared" si="1"/>
        <v>1.3296503273374498E-3</v>
      </c>
      <c r="K100" s="90">
        <f>I100/'סכום נכסי הקרן'!$C$42</f>
        <v>-1.3603442954852524E-5</v>
      </c>
    </row>
    <row r="101" spans="2:11">
      <c r="B101" t="s">
        <v>3326</v>
      </c>
      <c r="C101" t="s">
        <v>3327</v>
      </c>
      <c r="D101" t="s">
        <v>3173</v>
      </c>
      <c r="E101" t="s">
        <v>106</v>
      </c>
      <c r="F101" s="86">
        <v>44973</v>
      </c>
      <c r="G101" s="77">
        <v>18355150.092100002</v>
      </c>
      <c r="H101" s="77">
        <v>-9.7217570000000002</v>
      </c>
      <c r="I101" s="77">
        <v>-1784.44310393</v>
      </c>
      <c r="J101" s="90">
        <f t="shared" si="1"/>
        <v>6.4296557438696597E-3</v>
      </c>
      <c r="K101" s="90">
        <f>I101/'סכום נכסי הקרן'!$C$42</f>
        <v>-6.5780794644119289E-5</v>
      </c>
    </row>
    <row r="102" spans="2:11">
      <c r="B102" t="s">
        <v>3326</v>
      </c>
      <c r="C102" t="s">
        <v>3328</v>
      </c>
      <c r="D102" t="s">
        <v>3173</v>
      </c>
      <c r="E102" t="s">
        <v>106</v>
      </c>
      <c r="F102" s="86">
        <v>44973</v>
      </c>
      <c r="G102" s="77">
        <v>22763000</v>
      </c>
      <c r="H102" s="77">
        <v>-9.7217570000000002</v>
      </c>
      <c r="I102" s="77">
        <v>-2212.9635600000001</v>
      </c>
      <c r="J102" s="90">
        <f t="shared" si="1"/>
        <v>7.9736887285403804E-3</v>
      </c>
      <c r="K102" s="90">
        <f>I102/'סכום נכסי הקרן'!$C$42</f>
        <v>-8.1577552780853245E-5</v>
      </c>
    </row>
    <row r="103" spans="2:11">
      <c r="B103" t="s">
        <v>3326</v>
      </c>
      <c r="C103" t="s">
        <v>3329</v>
      </c>
      <c r="D103" t="s">
        <v>3173</v>
      </c>
      <c r="E103" t="s">
        <v>106</v>
      </c>
      <c r="F103" s="86">
        <v>44973</v>
      </c>
      <c r="G103" s="77">
        <v>7704400</v>
      </c>
      <c r="H103" s="77">
        <v>-9.7217570000000002</v>
      </c>
      <c r="I103" s="77">
        <v>-749.00305000000003</v>
      </c>
      <c r="J103" s="90">
        <f t="shared" si="1"/>
        <v>2.698786950394866E-3</v>
      </c>
      <c r="K103" s="90">
        <f>I103/'סכום נכסי הקרן'!$C$42</f>
        <v>-2.7610863978435803E-5</v>
      </c>
    </row>
    <row r="104" spans="2:11">
      <c r="B104" t="s">
        <v>3330</v>
      </c>
      <c r="C104" t="s">
        <v>3331</v>
      </c>
      <c r="D104" t="s">
        <v>3173</v>
      </c>
      <c r="E104" t="s">
        <v>106</v>
      </c>
      <c r="F104" s="86">
        <v>44973</v>
      </c>
      <c r="G104" s="77">
        <v>45525971.631289996</v>
      </c>
      <c r="H104" s="77">
        <v>-9.7092259999999992</v>
      </c>
      <c r="I104" s="77">
        <v>-4420.2194946519994</v>
      </c>
      <c r="J104" s="90">
        <f t="shared" si="1"/>
        <v>1.5926811900228984E-2</v>
      </c>
      <c r="K104" s="90">
        <f>I104/'סכום נכסי הקרן'!$C$42</f>
        <v>-1.6294470259055232E-4</v>
      </c>
    </row>
    <row r="105" spans="2:11">
      <c r="B105" t="s">
        <v>3332</v>
      </c>
      <c r="C105" t="s">
        <v>3333</v>
      </c>
      <c r="D105" t="s">
        <v>3173</v>
      </c>
      <c r="E105" t="s">
        <v>106</v>
      </c>
      <c r="F105" s="86">
        <v>44977</v>
      </c>
      <c r="G105" s="77">
        <v>32039192.276438996</v>
      </c>
      <c r="H105" s="77">
        <v>-9.369707</v>
      </c>
      <c r="I105" s="77">
        <v>-3001.9783538669999</v>
      </c>
      <c r="J105" s="90">
        <f t="shared" si="1"/>
        <v>1.0816644881197908E-2</v>
      </c>
      <c r="K105" s="90">
        <f>I105/'סכום נכסי הקרן'!$C$42</f>
        <v>-1.106633891475213E-4</v>
      </c>
    </row>
    <row r="106" spans="2:11">
      <c r="B106" t="s">
        <v>3334</v>
      </c>
      <c r="C106" t="s">
        <v>3335</v>
      </c>
      <c r="D106" t="s">
        <v>3173</v>
      </c>
      <c r="E106" t="s">
        <v>106</v>
      </c>
      <c r="F106" s="86">
        <v>44977</v>
      </c>
      <c r="G106" s="77">
        <v>27668153.553427998</v>
      </c>
      <c r="H106" s="77">
        <v>-9.3323610000000006</v>
      </c>
      <c r="I106" s="77">
        <v>-2582.0920062669993</v>
      </c>
      <c r="J106" s="90">
        <f t="shared" si="1"/>
        <v>9.3037220759411808E-3</v>
      </c>
      <c r="K106" s="90">
        <f>I106/'סכום נכסי הקרן'!$C$42</f>
        <v>-9.518491435361248E-5</v>
      </c>
    </row>
    <row r="107" spans="2:11">
      <c r="B107" t="s">
        <v>3336</v>
      </c>
      <c r="C107" t="s">
        <v>3337</v>
      </c>
      <c r="D107" t="s">
        <v>3173</v>
      </c>
      <c r="E107" t="s">
        <v>106</v>
      </c>
      <c r="F107" s="86">
        <v>44977</v>
      </c>
      <c r="G107" s="77">
        <v>72057500</v>
      </c>
      <c r="H107" s="77">
        <v>-9.3105879999999992</v>
      </c>
      <c r="I107" s="77">
        <v>-6708.9769200000001</v>
      </c>
      <c r="J107" s="90">
        <f t="shared" si="1"/>
        <v>2.4173598975593413E-2</v>
      </c>
      <c r="K107" s="90">
        <f>I107/'סכום נכסי הקרן'!$C$42</f>
        <v>-2.4731628151926106E-4</v>
      </c>
    </row>
    <row r="108" spans="2:11">
      <c r="B108" t="s">
        <v>3336</v>
      </c>
      <c r="C108" t="s">
        <v>3338</v>
      </c>
      <c r="D108" t="s">
        <v>3173</v>
      </c>
      <c r="E108" t="s">
        <v>106</v>
      </c>
      <c r="F108" s="86">
        <v>44977</v>
      </c>
      <c r="G108" s="77">
        <v>5624000</v>
      </c>
      <c r="H108" s="77">
        <v>-9.3105879999999992</v>
      </c>
      <c r="I108" s="77">
        <v>-523.62747000000002</v>
      </c>
      <c r="J108" s="90">
        <f t="shared" si="1"/>
        <v>1.8867199311194784E-3</v>
      </c>
      <c r="K108" s="90">
        <f>I108/'סכום נכסי הקרן'!$C$42</f>
        <v>-1.930273428064475E-5</v>
      </c>
    </row>
    <row r="109" spans="2:11">
      <c r="B109" t="s">
        <v>3336</v>
      </c>
      <c r="C109" t="s">
        <v>3339</v>
      </c>
      <c r="D109" t="s">
        <v>3173</v>
      </c>
      <c r="E109" t="s">
        <v>106</v>
      </c>
      <c r="F109" s="86">
        <v>44977</v>
      </c>
      <c r="G109" s="77">
        <v>9490500</v>
      </c>
      <c r="H109" s="77">
        <v>-9.3105879999999992</v>
      </c>
      <c r="I109" s="77">
        <v>-883.62135000000001</v>
      </c>
      <c r="J109" s="90">
        <f t="shared" si="1"/>
        <v>3.1838398634962762E-3</v>
      </c>
      <c r="K109" s="90">
        <f>I109/'סכום נכסי הקרן'!$C$42</f>
        <v>-3.2573363891230904E-5</v>
      </c>
    </row>
    <row r="110" spans="2:11">
      <c r="B110" t="s">
        <v>3340</v>
      </c>
      <c r="C110" t="s">
        <v>3341</v>
      </c>
      <c r="D110" t="s">
        <v>3173</v>
      </c>
      <c r="E110" t="s">
        <v>106</v>
      </c>
      <c r="F110" s="86">
        <v>45013</v>
      </c>
      <c r="G110" s="77">
        <v>18433770.095349997</v>
      </c>
      <c r="H110" s="77">
        <v>-9.1732849999999999</v>
      </c>
      <c r="I110" s="77">
        <v>-1690.9822647329997</v>
      </c>
      <c r="J110" s="90">
        <f t="shared" si="1"/>
        <v>6.0929002484176485E-3</v>
      </c>
      <c r="K110" s="90">
        <f>I110/'סכום נכסי הקרן'!$C$42</f>
        <v>-6.2335502240598589E-5</v>
      </c>
    </row>
    <row r="111" spans="2:11">
      <c r="B111" t="s">
        <v>3340</v>
      </c>
      <c r="C111" t="s">
        <v>3342</v>
      </c>
      <c r="D111" t="s">
        <v>3173</v>
      </c>
      <c r="E111" t="s">
        <v>106</v>
      </c>
      <c r="F111" s="86">
        <v>45013</v>
      </c>
      <c r="G111" s="77">
        <v>4418522.9851500001</v>
      </c>
      <c r="H111" s="77">
        <v>-9.1732849999999999</v>
      </c>
      <c r="I111" s="77">
        <v>-405.32370523399993</v>
      </c>
      <c r="J111" s="90">
        <f t="shared" si="1"/>
        <v>1.4604510974570988E-3</v>
      </c>
      <c r="K111" s="90">
        <f>I111/'סכום נכסי הקרן'!$C$42</f>
        <v>-1.4941645020606498E-5</v>
      </c>
    </row>
    <row r="112" spans="2:11">
      <c r="B112" t="s">
        <v>3343</v>
      </c>
      <c r="C112" t="s">
        <v>3344</v>
      </c>
      <c r="D112" t="s">
        <v>3173</v>
      </c>
      <c r="E112" t="s">
        <v>106</v>
      </c>
      <c r="F112" s="86">
        <v>45013</v>
      </c>
      <c r="G112" s="77">
        <v>42240000</v>
      </c>
      <c r="H112" s="77">
        <v>-9.0802399999999999</v>
      </c>
      <c r="I112" s="77">
        <v>-3835.4932000000003</v>
      </c>
      <c r="J112" s="90">
        <f t="shared" si="1"/>
        <v>1.3819942384064053E-2</v>
      </c>
      <c r="K112" s="90">
        <f>I112/'סכום נכסי הקרן'!$C$42</f>
        <v>-1.4138965259943265E-4</v>
      </c>
    </row>
    <row r="113" spans="2:11">
      <c r="B113" t="s">
        <v>3343</v>
      </c>
      <c r="C113" t="s">
        <v>3345</v>
      </c>
      <c r="D113" t="s">
        <v>3173</v>
      </c>
      <c r="E113" t="s">
        <v>106</v>
      </c>
      <c r="F113" s="86">
        <v>45013</v>
      </c>
      <c r="G113" s="77">
        <v>6272827.9926399998</v>
      </c>
      <c r="H113" s="77">
        <v>-9.0802399999999999</v>
      </c>
      <c r="I113" s="77">
        <v>-569.58780968300005</v>
      </c>
      <c r="J113" s="90">
        <f t="shared" si="1"/>
        <v>2.0523229483197366E-3</v>
      </c>
      <c r="K113" s="90">
        <f>I113/'סכום נכסי הקרן'!$C$42</f>
        <v>-2.0996992651675441E-5</v>
      </c>
    </row>
    <row r="114" spans="2:11">
      <c r="B114" t="s">
        <v>3346</v>
      </c>
      <c r="C114" t="s">
        <v>3347</v>
      </c>
      <c r="D114" t="s">
        <v>3173</v>
      </c>
      <c r="E114" t="s">
        <v>106</v>
      </c>
      <c r="F114" s="86">
        <v>45013</v>
      </c>
      <c r="G114" s="77">
        <v>98588000</v>
      </c>
      <c r="H114" s="77">
        <v>-9.0492600000000003</v>
      </c>
      <c r="I114" s="77">
        <v>-8921.4841199999992</v>
      </c>
      <c r="J114" s="90">
        <f t="shared" si="1"/>
        <v>3.2145643360479002E-2</v>
      </c>
      <c r="K114" s="90">
        <f>I114/'סכום נכסי הקרן'!$C$42</f>
        <v>-3.2887701127931991E-4</v>
      </c>
    </row>
    <row r="115" spans="2:11">
      <c r="B115" t="s">
        <v>3348</v>
      </c>
      <c r="C115" t="s">
        <v>3349</v>
      </c>
      <c r="D115" t="s">
        <v>3173</v>
      </c>
      <c r="E115" t="s">
        <v>106</v>
      </c>
      <c r="F115" s="86">
        <v>45013</v>
      </c>
      <c r="G115" s="77">
        <v>7388183.7720799996</v>
      </c>
      <c r="H115" s="77">
        <v>-8.9564249999999994</v>
      </c>
      <c r="I115" s="77">
        <v>-661.7171719559999</v>
      </c>
      <c r="J115" s="90">
        <f t="shared" si="1"/>
        <v>2.3842809031646107E-3</v>
      </c>
      <c r="K115" s="90">
        <f>I115/'סכום נכסי הקרן'!$C$42</f>
        <v>-2.4393202173305337E-5</v>
      </c>
    </row>
    <row r="116" spans="2:11">
      <c r="B116" t="s">
        <v>3350</v>
      </c>
      <c r="C116" t="s">
        <v>3351</v>
      </c>
      <c r="D116" t="s">
        <v>3173</v>
      </c>
      <c r="E116" t="s">
        <v>106</v>
      </c>
      <c r="F116" s="86">
        <v>45014</v>
      </c>
      <c r="G116" s="77">
        <v>6283520.3130819984</v>
      </c>
      <c r="H116" s="77">
        <v>-8.8678559999999997</v>
      </c>
      <c r="I116" s="77">
        <v>-557.21352853399992</v>
      </c>
      <c r="J116" s="90">
        <f t="shared" si="1"/>
        <v>2.0077362827708597E-3</v>
      </c>
      <c r="K116" s="90">
        <f>I116/'סכום נכסי הקרן'!$C$42</f>
        <v>-2.0540833503009806E-5</v>
      </c>
    </row>
    <row r="117" spans="2:11">
      <c r="B117" t="s">
        <v>3350</v>
      </c>
      <c r="C117" t="s">
        <v>3352</v>
      </c>
      <c r="D117" t="s">
        <v>3173</v>
      </c>
      <c r="E117" t="s">
        <v>106</v>
      </c>
      <c r="F117" s="86">
        <v>45014</v>
      </c>
      <c r="G117" s="77">
        <v>7383049.9694999997</v>
      </c>
      <c r="H117" s="77">
        <v>-8.8678559999999997</v>
      </c>
      <c r="I117" s="77">
        <v>-654.71823434200019</v>
      </c>
      <c r="J117" s="90">
        <f t="shared" si="1"/>
        <v>2.359062525883917E-3</v>
      </c>
      <c r="K117" s="90">
        <f>I117/'סכום נכסי הקרן'!$C$42</f>
        <v>-2.413519692959678E-5</v>
      </c>
    </row>
    <row r="118" spans="2:11">
      <c r="B118" t="s">
        <v>3353</v>
      </c>
      <c r="C118" t="s">
        <v>3354</v>
      </c>
      <c r="D118" t="s">
        <v>3173</v>
      </c>
      <c r="E118" t="s">
        <v>106</v>
      </c>
      <c r="F118" s="86">
        <v>45012</v>
      </c>
      <c r="G118" s="77">
        <v>25884325.736675002</v>
      </c>
      <c r="H118" s="77">
        <v>-8.8269129999999993</v>
      </c>
      <c r="I118" s="77">
        <v>-2284.7869935779995</v>
      </c>
      <c r="J118" s="90">
        <f t="shared" si="1"/>
        <v>8.2324809260793039E-3</v>
      </c>
      <c r="K118" s="90">
        <f>I118/'סכום נכסי הקרן'!$C$42</f>
        <v>-8.4225214969927588E-5</v>
      </c>
    </row>
    <row r="119" spans="2:11">
      <c r="B119" t="s">
        <v>3355</v>
      </c>
      <c r="C119" t="s">
        <v>3356</v>
      </c>
      <c r="D119" t="s">
        <v>3173</v>
      </c>
      <c r="E119" t="s">
        <v>106</v>
      </c>
      <c r="F119" s="86">
        <v>45014</v>
      </c>
      <c r="G119" s="77">
        <v>31435422.099479996</v>
      </c>
      <c r="H119" s="77">
        <v>-8.8061389999999999</v>
      </c>
      <c r="I119" s="77">
        <v>-2768.2471085919997</v>
      </c>
      <c r="J119" s="90">
        <f t="shared" si="1"/>
        <v>9.9744709612816767E-3</v>
      </c>
      <c r="K119" s="90">
        <f>I119/'סכום נכסי הקרן'!$C$42</f>
        <v>-1.020472404939231E-4</v>
      </c>
    </row>
    <row r="120" spans="2:11">
      <c r="B120" t="s">
        <v>3357</v>
      </c>
      <c r="C120" t="s">
        <v>3358</v>
      </c>
      <c r="D120" t="s">
        <v>3173</v>
      </c>
      <c r="E120" t="s">
        <v>106</v>
      </c>
      <c r="F120" s="86">
        <v>45012</v>
      </c>
      <c r="G120" s="77">
        <v>11101144.458899999</v>
      </c>
      <c r="H120" s="77">
        <v>-8.7498400000000007</v>
      </c>
      <c r="I120" s="77">
        <v>-971.33242549799968</v>
      </c>
      <c r="J120" s="90">
        <f t="shared" si="1"/>
        <v>3.4998779703625973E-3</v>
      </c>
      <c r="K120" s="90">
        <f>I120/'סכום נכסי הקרן'!$C$42</f>
        <v>-3.5806699957055447E-5</v>
      </c>
    </row>
    <row r="121" spans="2:11">
      <c r="B121" t="s">
        <v>3359</v>
      </c>
      <c r="C121" t="s">
        <v>3360</v>
      </c>
      <c r="D121" t="s">
        <v>3173</v>
      </c>
      <c r="E121" t="s">
        <v>106</v>
      </c>
      <c r="F121" s="86">
        <v>45090</v>
      </c>
      <c r="G121" s="77">
        <v>31515614.502795</v>
      </c>
      <c r="H121" s="77">
        <v>-8.4759170000000008</v>
      </c>
      <c r="I121" s="77">
        <v>-2671.2374672770002</v>
      </c>
      <c r="J121" s="90">
        <f t="shared" si="1"/>
        <v>9.6249285207757173E-3</v>
      </c>
      <c r="K121" s="90">
        <f>I121/'סכום נכסי הקרן'!$C$42</f>
        <v>-9.8471126870693801E-5</v>
      </c>
    </row>
    <row r="122" spans="2:11">
      <c r="B122" t="s">
        <v>3361</v>
      </c>
      <c r="C122" t="s">
        <v>3362</v>
      </c>
      <c r="D122" t="s">
        <v>3173</v>
      </c>
      <c r="E122" t="s">
        <v>106</v>
      </c>
      <c r="F122" s="86">
        <v>45090</v>
      </c>
      <c r="G122" s="77">
        <v>12995362.403869998</v>
      </c>
      <c r="H122" s="77">
        <v>-8.3227890000000002</v>
      </c>
      <c r="I122" s="77">
        <v>-1081.5766426299999</v>
      </c>
      <c r="J122" s="90">
        <f t="shared" si="1"/>
        <v>3.8971068662293634E-3</v>
      </c>
      <c r="K122" s="90">
        <f>I122/'סכום נכסי הקרן'!$C$42</f>
        <v>-3.9870686190009771E-5</v>
      </c>
    </row>
    <row r="123" spans="2:11">
      <c r="B123" t="s">
        <v>3363</v>
      </c>
      <c r="C123" t="s">
        <v>3364</v>
      </c>
      <c r="D123" t="s">
        <v>3173</v>
      </c>
      <c r="E123" t="s">
        <v>106</v>
      </c>
      <c r="F123" s="86">
        <v>45090</v>
      </c>
      <c r="G123" s="77">
        <v>11331702.968472002</v>
      </c>
      <c r="H123" s="77">
        <v>-8.1700929999999996</v>
      </c>
      <c r="I123" s="77">
        <v>-925.81067513000005</v>
      </c>
      <c r="J123" s="90">
        <f t="shared" si="1"/>
        <v>3.335855265979364E-3</v>
      </c>
      <c r="K123" s="90">
        <f>I123/'סכום נכסי הקרן'!$C$42</f>
        <v>-3.4128609517408838E-5</v>
      </c>
    </row>
    <row r="124" spans="2:11">
      <c r="B124" t="s">
        <v>3363</v>
      </c>
      <c r="C124" t="s">
        <v>3365</v>
      </c>
      <c r="D124" t="s">
        <v>3173</v>
      </c>
      <c r="E124" t="s">
        <v>106</v>
      </c>
      <c r="F124" s="86">
        <v>45090</v>
      </c>
      <c r="G124" s="77">
        <v>5941617.2982000001</v>
      </c>
      <c r="H124" s="77">
        <v>-8.1700929999999996</v>
      </c>
      <c r="I124" s="77">
        <v>-485.43566112900004</v>
      </c>
      <c r="J124" s="90">
        <f t="shared" si="1"/>
        <v>1.7491082679987079E-3</v>
      </c>
      <c r="K124" s="90">
        <f>I124/'סכום נכסי הקרן'!$C$42</f>
        <v>-1.7894851041948195E-5</v>
      </c>
    </row>
    <row r="125" spans="2:11">
      <c r="B125" t="s">
        <v>3363</v>
      </c>
      <c r="C125" t="s">
        <v>3366</v>
      </c>
      <c r="D125" t="s">
        <v>3173</v>
      </c>
      <c r="E125" t="s">
        <v>106</v>
      </c>
      <c r="F125" s="86">
        <v>45090</v>
      </c>
      <c r="G125" s="77">
        <v>35470000</v>
      </c>
      <c r="H125" s="77">
        <v>-8.1700929999999996</v>
      </c>
      <c r="I125" s="77">
        <v>-2897.9319999999998</v>
      </c>
      <c r="J125" s="90">
        <f t="shared" si="1"/>
        <v>1.0441747953805654E-2</v>
      </c>
      <c r="K125" s="90">
        <f>I125/'סכום נכסי הקרן'!$C$42</f>
        <v>-1.0682787776465852E-4</v>
      </c>
    </row>
    <row r="126" spans="2:11">
      <c r="B126" t="s">
        <v>3367</v>
      </c>
      <c r="C126" t="s">
        <v>3368</v>
      </c>
      <c r="D126" t="s">
        <v>3173</v>
      </c>
      <c r="E126" t="s">
        <v>106</v>
      </c>
      <c r="F126" s="86">
        <v>44991</v>
      </c>
      <c r="G126" s="77">
        <v>1596735</v>
      </c>
      <c r="H126" s="77">
        <v>-8.3006919999999997</v>
      </c>
      <c r="I126" s="77">
        <v>-132.54006000000001</v>
      </c>
      <c r="J126" s="90">
        <f t="shared" si="1"/>
        <v>4.7756465655587465E-4</v>
      </c>
      <c r="K126" s="90">
        <f>I126/'סכום נכסי הקרן'!$C$42</f>
        <v>-4.8858887401776536E-6</v>
      </c>
    </row>
    <row r="127" spans="2:11">
      <c r="B127" t="s">
        <v>3369</v>
      </c>
      <c r="C127" t="s">
        <v>3370</v>
      </c>
      <c r="D127" t="s">
        <v>3173</v>
      </c>
      <c r="E127" t="s">
        <v>106</v>
      </c>
      <c r="F127" s="86">
        <v>45019</v>
      </c>
      <c r="G127" s="77">
        <v>5324100</v>
      </c>
      <c r="H127" s="77">
        <v>-8.2671290000000006</v>
      </c>
      <c r="I127" s="77">
        <v>-440.15019999999998</v>
      </c>
      <c r="J127" s="90">
        <f t="shared" si="1"/>
        <v>1.5859369544272087E-3</v>
      </c>
      <c r="K127" s="90">
        <f>I127/'סכום נכסי הקרן'!$C$42</f>
        <v>-1.6225471047522854E-5</v>
      </c>
    </row>
    <row r="128" spans="2:11">
      <c r="B128" t="s">
        <v>3371</v>
      </c>
      <c r="C128" t="s">
        <v>3372</v>
      </c>
      <c r="D128" t="s">
        <v>3173</v>
      </c>
      <c r="E128" t="s">
        <v>106</v>
      </c>
      <c r="F128" s="86">
        <v>44993</v>
      </c>
      <c r="G128" s="77">
        <v>13913435.728499997</v>
      </c>
      <c r="H128" s="77">
        <v>-8.1637520000000006</v>
      </c>
      <c r="I128" s="77">
        <v>-1135.858403232</v>
      </c>
      <c r="J128" s="90">
        <f t="shared" si="1"/>
        <v>4.0926933957596981E-3</v>
      </c>
      <c r="K128" s="90">
        <f>I128/'סכום נכסי הקרן'!$C$42</f>
        <v>-4.1871701150485354E-5</v>
      </c>
    </row>
    <row r="129" spans="2:11">
      <c r="B129" t="s">
        <v>3373</v>
      </c>
      <c r="C129" t="s">
        <v>3374</v>
      </c>
      <c r="D129" t="s">
        <v>3173</v>
      </c>
      <c r="E129" t="s">
        <v>106</v>
      </c>
      <c r="F129" s="86">
        <v>45020</v>
      </c>
      <c r="G129" s="77">
        <v>5680160</v>
      </c>
      <c r="H129" s="77">
        <v>-8.2457809999999991</v>
      </c>
      <c r="I129" s="77">
        <v>-468.37354999999997</v>
      </c>
      <c r="J129" s="90">
        <f t="shared" si="1"/>
        <v>1.6876305438944703E-3</v>
      </c>
      <c r="K129" s="90">
        <f>I129/'סכום נכסי הקרן'!$C$42</f>
        <v>-1.7265882135122278E-5</v>
      </c>
    </row>
    <row r="130" spans="2:11">
      <c r="B130" t="s">
        <v>3373</v>
      </c>
      <c r="C130" t="s">
        <v>3375</v>
      </c>
      <c r="D130" t="s">
        <v>3173</v>
      </c>
      <c r="E130" t="s">
        <v>106</v>
      </c>
      <c r="F130" s="86">
        <v>45020</v>
      </c>
      <c r="G130" s="77">
        <v>3195090</v>
      </c>
      <c r="H130" s="77">
        <v>-8.2457809999999991</v>
      </c>
      <c r="I130" s="77">
        <v>-263.46012000000002</v>
      </c>
      <c r="J130" s="90">
        <f t="shared" si="1"/>
        <v>9.4929217418469186E-4</v>
      </c>
      <c r="K130" s="90">
        <f>I130/'סכום נכסי הקרן'!$C$42</f>
        <v>-9.712058631887246E-6</v>
      </c>
    </row>
    <row r="131" spans="2:11">
      <c r="B131" t="s">
        <v>3373</v>
      </c>
      <c r="C131" t="s">
        <v>3376</v>
      </c>
      <c r="D131" t="s">
        <v>3173</v>
      </c>
      <c r="E131" t="s">
        <v>106</v>
      </c>
      <c r="F131" s="86">
        <v>45020</v>
      </c>
      <c r="G131" s="77">
        <v>5680160</v>
      </c>
      <c r="H131" s="77">
        <v>-8.2457809999999991</v>
      </c>
      <c r="I131" s="77">
        <v>-468.37354999999997</v>
      </c>
      <c r="J131" s="90">
        <f t="shared" si="1"/>
        <v>1.6876305438944703E-3</v>
      </c>
      <c r="K131" s="90">
        <f>I131/'סכום נכסי הקרן'!$C$42</f>
        <v>-1.7265882135122278E-5</v>
      </c>
    </row>
    <row r="132" spans="2:11">
      <c r="B132" t="s">
        <v>3377</v>
      </c>
      <c r="C132" t="s">
        <v>3378</v>
      </c>
      <c r="D132" t="s">
        <v>3173</v>
      </c>
      <c r="E132" t="s">
        <v>106</v>
      </c>
      <c r="F132" s="86">
        <v>44993</v>
      </c>
      <c r="G132" s="77">
        <v>19536000</v>
      </c>
      <c r="H132" s="77">
        <v>-8.1028490000000009</v>
      </c>
      <c r="I132" s="77">
        <v>-1582.9726000000001</v>
      </c>
      <c r="J132" s="90">
        <f t="shared" si="1"/>
        <v>5.7037228295834476E-3</v>
      </c>
      <c r="K132" s="90">
        <f>I132/'סכום נכסי הקרן'!$C$42</f>
        <v>-5.8353889400304668E-5</v>
      </c>
    </row>
    <row r="133" spans="2:11">
      <c r="B133" t="s">
        <v>3379</v>
      </c>
      <c r="C133" t="s">
        <v>3380</v>
      </c>
      <c r="D133" t="s">
        <v>3173</v>
      </c>
      <c r="E133" t="s">
        <v>106</v>
      </c>
      <c r="F133" s="86">
        <v>45019</v>
      </c>
      <c r="G133" s="77">
        <v>31675999.309424996</v>
      </c>
      <c r="H133" s="77">
        <v>-7.9744539999999997</v>
      </c>
      <c r="I133" s="77">
        <v>-2525.9879347940005</v>
      </c>
      <c r="J133" s="90">
        <f t="shared" si="1"/>
        <v>9.1015694465822611E-3</v>
      </c>
      <c r="K133" s="90">
        <f>I133/'סכום נכסי הקרן'!$C$42</f>
        <v>-9.3116722660564752E-5</v>
      </c>
    </row>
    <row r="134" spans="2:11">
      <c r="B134" t="s">
        <v>3379</v>
      </c>
      <c r="C134" t="s">
        <v>3381</v>
      </c>
      <c r="D134" t="s">
        <v>3173</v>
      </c>
      <c r="E134" t="s">
        <v>106</v>
      </c>
      <c r="F134" s="86">
        <v>45019</v>
      </c>
      <c r="G134" s="77">
        <v>74655000</v>
      </c>
      <c r="H134" s="77">
        <v>-7.9744539999999997</v>
      </c>
      <c r="I134" s="77">
        <v>-5953.3284899999999</v>
      </c>
      <c r="J134" s="90">
        <f t="shared" si="1"/>
        <v>2.145086757687565E-2</v>
      </c>
      <c r="K134" s="90">
        <f>I134/'סכום נכסי הקרן'!$C$42</f>
        <v>-2.1946044566352113E-4</v>
      </c>
    </row>
    <row r="135" spans="2:11">
      <c r="B135" t="s">
        <v>3379</v>
      </c>
      <c r="C135" t="s">
        <v>3382</v>
      </c>
      <c r="D135" t="s">
        <v>3173</v>
      </c>
      <c r="E135" t="s">
        <v>106</v>
      </c>
      <c r="F135" s="86">
        <v>45019</v>
      </c>
      <c r="G135" s="77">
        <v>10421281.820249999</v>
      </c>
      <c r="H135" s="77">
        <v>-7.9744539999999997</v>
      </c>
      <c r="I135" s="77">
        <v>-831.04030574400008</v>
      </c>
      <c r="J135" s="90">
        <f t="shared" si="1"/>
        <v>2.9943813077851511E-3</v>
      </c>
      <c r="K135" s="90">
        <f>I135/'סכום נכסי הקרן'!$C$42</f>
        <v>-3.0635043265171333E-5</v>
      </c>
    </row>
    <row r="136" spans="2:11">
      <c r="B136" t="s">
        <v>3383</v>
      </c>
      <c r="C136" t="s">
        <v>3384</v>
      </c>
      <c r="D136" t="s">
        <v>3173</v>
      </c>
      <c r="E136" t="s">
        <v>106</v>
      </c>
      <c r="F136" s="86">
        <v>45019</v>
      </c>
      <c r="G136" s="77">
        <v>4468525.036559999</v>
      </c>
      <c r="H136" s="77">
        <v>-7.9198110000000002</v>
      </c>
      <c r="I136" s="77">
        <v>-353.89873112799995</v>
      </c>
      <c r="J136" s="90">
        <f t="shared" si="1"/>
        <v>1.2751580615453404E-3</v>
      </c>
      <c r="K136" s="90">
        <f>I136/'סכום נכסי הקרן'!$C$42</f>
        <v>-1.3045941171155754E-5</v>
      </c>
    </row>
    <row r="137" spans="2:11">
      <c r="B137" t="s">
        <v>3383</v>
      </c>
      <c r="C137" t="s">
        <v>3385</v>
      </c>
      <c r="D137" t="s">
        <v>3173</v>
      </c>
      <c r="E137" t="s">
        <v>106</v>
      </c>
      <c r="F137" s="86">
        <v>45019</v>
      </c>
      <c r="G137" s="77">
        <v>10521306.768960001</v>
      </c>
      <c r="H137" s="77">
        <v>-7.9198110000000002</v>
      </c>
      <c r="I137" s="77">
        <v>-833.26759767499993</v>
      </c>
      <c r="J137" s="90">
        <f t="shared" si="1"/>
        <v>3.0024066241014229E-3</v>
      </c>
      <c r="K137" s="90">
        <f>I137/'סכום נכסי הקרן'!$C$42</f>
        <v>-3.0717149011666095E-5</v>
      </c>
    </row>
    <row r="138" spans="2:11">
      <c r="B138" t="s">
        <v>3383</v>
      </c>
      <c r="C138" t="s">
        <v>3386</v>
      </c>
      <c r="D138" t="s">
        <v>3173</v>
      </c>
      <c r="E138" t="s">
        <v>106</v>
      </c>
      <c r="F138" s="86">
        <v>45019</v>
      </c>
      <c r="G138" s="77">
        <v>7456950.0682559991</v>
      </c>
      <c r="H138" s="77">
        <v>-7.9198110000000002</v>
      </c>
      <c r="I138" s="77">
        <v>-590.57634202799989</v>
      </c>
      <c r="J138" s="90">
        <f t="shared" si="1"/>
        <v>2.1279482441054162E-3</v>
      </c>
      <c r="K138" s="90">
        <f>I138/'סכום נכסי הקרן'!$C$42</f>
        <v>-2.1770703134810043E-5</v>
      </c>
    </row>
    <row r="139" spans="2:11">
      <c r="B139" t="s">
        <v>3387</v>
      </c>
      <c r="C139" t="s">
        <v>3388</v>
      </c>
      <c r="D139" t="s">
        <v>3173</v>
      </c>
      <c r="E139" t="s">
        <v>106</v>
      </c>
      <c r="F139" s="86">
        <v>45091</v>
      </c>
      <c r="G139" s="77">
        <v>16092117.48996</v>
      </c>
      <c r="H139" s="77">
        <v>-8.0831250000000008</v>
      </c>
      <c r="I139" s="77">
        <v>-1300.745896897</v>
      </c>
      <c r="J139" s="90">
        <f t="shared" si="1"/>
        <v>4.6868114253009905E-3</v>
      </c>
      <c r="K139" s="90">
        <f>I139/'סכום נכסי הקרן'!$C$42</f>
        <v>-4.7950029081632637E-5</v>
      </c>
    </row>
    <row r="140" spans="2:11">
      <c r="B140" t="s">
        <v>3387</v>
      </c>
      <c r="C140" t="s">
        <v>3389</v>
      </c>
      <c r="D140" t="s">
        <v>3173</v>
      </c>
      <c r="E140" t="s">
        <v>106</v>
      </c>
      <c r="F140" s="86">
        <v>45091</v>
      </c>
      <c r="G140" s="77">
        <v>46965600</v>
      </c>
      <c r="H140" s="77">
        <v>-8.0831250000000008</v>
      </c>
      <c r="I140" s="77">
        <v>-3796.2879400000002</v>
      </c>
      <c r="J140" s="90">
        <f t="shared" ref="J140:J203" si="2">I140/$I$11</f>
        <v>1.3678679082032321E-2</v>
      </c>
      <c r="K140" s="90">
        <f>I140/'סכום נכסי הקרן'!$C$42</f>
        <v>-1.3994441001851228E-4</v>
      </c>
    </row>
    <row r="141" spans="2:11">
      <c r="B141" t="s">
        <v>3390</v>
      </c>
      <c r="C141" t="s">
        <v>3391</v>
      </c>
      <c r="D141" t="s">
        <v>3173</v>
      </c>
      <c r="E141" t="s">
        <v>106</v>
      </c>
      <c r="F141" s="86">
        <v>45019</v>
      </c>
      <c r="G141" s="77">
        <v>3729732.9541799994</v>
      </c>
      <c r="H141" s="77">
        <v>-7.883413</v>
      </c>
      <c r="I141" s="77">
        <v>-294.03025095799995</v>
      </c>
      <c r="J141" s="90">
        <f t="shared" si="2"/>
        <v>1.0594416195057921E-3</v>
      </c>
      <c r="K141" s="90">
        <f>I141/'סכום נכסי הקרן'!$C$42</f>
        <v>-1.0838980248140083E-5</v>
      </c>
    </row>
    <row r="142" spans="2:11">
      <c r="B142" t="s">
        <v>3392</v>
      </c>
      <c r="C142" t="s">
        <v>3393</v>
      </c>
      <c r="D142" t="s">
        <v>3173</v>
      </c>
      <c r="E142" t="s">
        <v>106</v>
      </c>
      <c r="F142" s="86">
        <v>45091</v>
      </c>
      <c r="G142" s="77">
        <v>13417635.905999999</v>
      </c>
      <c r="H142" s="77">
        <v>-8.0224039999999999</v>
      </c>
      <c r="I142" s="77">
        <v>-1076.4169162440003</v>
      </c>
      <c r="J142" s="90">
        <f t="shared" si="2"/>
        <v>3.878515483673386E-3</v>
      </c>
      <c r="K142" s="90">
        <f>I142/'סכום נכסי הקרן'!$C$42</f>
        <v>-3.9680480684959047E-5</v>
      </c>
    </row>
    <row r="143" spans="2:11">
      <c r="B143" t="s">
        <v>3392</v>
      </c>
      <c r="C143" t="s">
        <v>3394</v>
      </c>
      <c r="D143" t="s">
        <v>3173</v>
      </c>
      <c r="E143" t="s">
        <v>106</v>
      </c>
      <c r="F143" s="86">
        <v>45091</v>
      </c>
      <c r="G143" s="77">
        <v>19135033.378559999</v>
      </c>
      <c r="H143" s="77">
        <v>-8.0224039999999999</v>
      </c>
      <c r="I143" s="77">
        <v>-1535.0896221099999</v>
      </c>
      <c r="J143" s="90">
        <f t="shared" si="2"/>
        <v>5.5311922158889125E-3</v>
      </c>
      <c r="K143" s="90">
        <f>I143/'סכום נכסי הקרן'!$C$42</f>
        <v>-5.6588755881284628E-5</v>
      </c>
    </row>
    <row r="144" spans="2:11">
      <c r="B144" t="s">
        <v>3395</v>
      </c>
      <c r="C144" t="s">
        <v>3396</v>
      </c>
      <c r="D144" t="s">
        <v>3173</v>
      </c>
      <c r="E144" t="s">
        <v>106</v>
      </c>
      <c r="F144" s="86">
        <v>45131</v>
      </c>
      <c r="G144" s="77">
        <v>15945861.148800001</v>
      </c>
      <c r="H144" s="77">
        <v>-7.4373379999999996</v>
      </c>
      <c r="I144" s="77">
        <v>-1185.9475915420001</v>
      </c>
      <c r="J144" s="90">
        <f t="shared" si="2"/>
        <v>4.2731733654566163E-3</v>
      </c>
      <c r="K144" s="90">
        <f>I144/'סכום נכסי הקרן'!$C$42</f>
        <v>-4.3718163277999611E-5</v>
      </c>
    </row>
    <row r="145" spans="2:11">
      <c r="B145" t="s">
        <v>3395</v>
      </c>
      <c r="C145" t="s">
        <v>3397</v>
      </c>
      <c r="D145" t="s">
        <v>3173</v>
      </c>
      <c r="E145" t="s">
        <v>106</v>
      </c>
      <c r="F145" s="86">
        <v>45131</v>
      </c>
      <c r="G145" s="77">
        <v>13434586.155360002</v>
      </c>
      <c r="H145" s="77">
        <v>-7.4373379999999996</v>
      </c>
      <c r="I145" s="77">
        <v>-999.1755822409998</v>
      </c>
      <c r="J145" s="90">
        <f t="shared" si="2"/>
        <v>3.6002016580642796E-3</v>
      </c>
      <c r="K145" s="90">
        <f>I145/'סכום נכסי הקרן'!$C$42</f>
        <v>-3.6833095795578722E-5</v>
      </c>
    </row>
    <row r="146" spans="2:11">
      <c r="B146" t="s">
        <v>3398</v>
      </c>
      <c r="C146" t="s">
        <v>3399</v>
      </c>
      <c r="D146" t="s">
        <v>3173</v>
      </c>
      <c r="E146" t="s">
        <v>106</v>
      </c>
      <c r="F146" s="86">
        <v>45019</v>
      </c>
      <c r="G146" s="77">
        <v>16345885.023672</v>
      </c>
      <c r="H146" s="77">
        <v>-7.8137189999999999</v>
      </c>
      <c r="I146" s="77">
        <v>-1277.2215025560001</v>
      </c>
      <c r="J146" s="90">
        <f t="shared" si="2"/>
        <v>4.6020489821261158E-3</v>
      </c>
      <c r="K146" s="90">
        <f>I146/'סכום נכסי הקרן'!$C$42</f>
        <v>-4.7082837883513447E-5</v>
      </c>
    </row>
    <row r="147" spans="2:11">
      <c r="B147" t="s">
        <v>3400</v>
      </c>
      <c r="C147" t="s">
        <v>3401</v>
      </c>
      <c r="D147" t="s">
        <v>3173</v>
      </c>
      <c r="E147" t="s">
        <v>106</v>
      </c>
      <c r="F147" s="86">
        <v>45092</v>
      </c>
      <c r="G147" s="77">
        <v>1121557.5</v>
      </c>
      <c r="H147" s="77">
        <v>-7.7316890000000003</v>
      </c>
      <c r="I147" s="77">
        <v>-86.715339999999998</v>
      </c>
      <c r="J147" s="90">
        <f t="shared" si="2"/>
        <v>3.1245030042408229E-4</v>
      </c>
      <c r="K147" s="90">
        <f>I147/'סכום נכסי הקרן'!$C$42</f>
        <v>-3.1966297835286694E-6</v>
      </c>
    </row>
    <row r="148" spans="2:11">
      <c r="B148" t="s">
        <v>3402</v>
      </c>
      <c r="C148" t="s">
        <v>3403</v>
      </c>
      <c r="D148" t="s">
        <v>3173</v>
      </c>
      <c r="E148" t="s">
        <v>106</v>
      </c>
      <c r="F148" s="86">
        <v>45019</v>
      </c>
      <c r="G148" s="77">
        <v>14250000</v>
      </c>
      <c r="H148" s="77">
        <v>-7.8690100000000003</v>
      </c>
      <c r="I148" s="77">
        <v>-1121.3338700000002</v>
      </c>
      <c r="J148" s="90">
        <f t="shared" si="2"/>
        <v>4.0403590017313992E-3</v>
      </c>
      <c r="K148" s="90">
        <f>I148/'סכום נכסי הקרן'!$C$42</f>
        <v>-4.1336276212737746E-5</v>
      </c>
    </row>
    <row r="149" spans="2:11">
      <c r="B149" t="s">
        <v>3404</v>
      </c>
      <c r="C149" t="s">
        <v>3405</v>
      </c>
      <c r="D149" t="s">
        <v>3173</v>
      </c>
      <c r="E149" t="s">
        <v>106</v>
      </c>
      <c r="F149" s="86">
        <v>44993</v>
      </c>
      <c r="G149" s="77">
        <v>10456753.946927996</v>
      </c>
      <c r="H149" s="77">
        <v>-7.7865029999999997</v>
      </c>
      <c r="I149" s="77">
        <v>-814.21549284300033</v>
      </c>
      <c r="J149" s="90">
        <f t="shared" si="2"/>
        <v>2.9337586100537422E-3</v>
      </c>
      <c r="K149" s="90">
        <f>I149/'סכום נכסי הקרן'!$C$42</f>
        <v>-3.0014821998419301E-5</v>
      </c>
    </row>
    <row r="150" spans="2:11">
      <c r="B150" t="s">
        <v>3406</v>
      </c>
      <c r="C150" t="s">
        <v>3407</v>
      </c>
      <c r="D150" t="s">
        <v>3173</v>
      </c>
      <c r="E150" t="s">
        <v>106</v>
      </c>
      <c r="F150" s="86">
        <v>45127</v>
      </c>
      <c r="G150" s="77">
        <v>53445</v>
      </c>
      <c r="H150" s="77">
        <v>-7.6560949999999997</v>
      </c>
      <c r="I150" s="77">
        <v>-4.0918000000000001</v>
      </c>
      <c r="J150" s="90">
        <f t="shared" si="2"/>
        <v>1.4743459914650164E-5</v>
      </c>
      <c r="K150" s="90">
        <f>I150/'סכום נכסי הקרן'!$C$42</f>
        <v>-1.5083801491457693E-7</v>
      </c>
    </row>
    <row r="151" spans="2:11">
      <c r="B151" t="s">
        <v>3406</v>
      </c>
      <c r="C151" t="s">
        <v>3408</v>
      </c>
      <c r="D151" t="s">
        <v>3173</v>
      </c>
      <c r="E151" t="s">
        <v>106</v>
      </c>
      <c r="F151" s="86">
        <v>45127</v>
      </c>
      <c r="G151" s="77">
        <v>285040</v>
      </c>
      <c r="H151" s="77">
        <v>-7.6560969999999999</v>
      </c>
      <c r="I151" s="77">
        <v>-21.822939999999999</v>
      </c>
      <c r="J151" s="90">
        <f t="shared" si="2"/>
        <v>7.8631810232615389E-5</v>
      </c>
      <c r="K151" s="90">
        <f>I151/'סכום נכסי הקרן'!$C$42</f>
        <v>-8.0446965863432173E-7</v>
      </c>
    </row>
    <row r="152" spans="2:11">
      <c r="B152" t="s">
        <v>3406</v>
      </c>
      <c r="C152" t="s">
        <v>3409</v>
      </c>
      <c r="D152" t="s">
        <v>3173</v>
      </c>
      <c r="E152" t="s">
        <v>106</v>
      </c>
      <c r="F152" s="86">
        <v>45127</v>
      </c>
      <c r="G152" s="77">
        <v>1781500</v>
      </c>
      <c r="H152" s="77">
        <v>-7.6560990000000002</v>
      </c>
      <c r="I152" s="77">
        <v>-136.39339999999999</v>
      </c>
      <c r="J152" s="90">
        <f t="shared" si="2"/>
        <v>4.9144890403315055E-4</v>
      </c>
      <c r="K152" s="90">
        <f>I152/'סכום נכסי הקרן'!$C$42</f>
        <v>-5.0279362880516776E-6</v>
      </c>
    </row>
    <row r="153" spans="2:11">
      <c r="B153" t="s">
        <v>3410</v>
      </c>
      <c r="C153" t="s">
        <v>3411</v>
      </c>
      <c r="D153" t="s">
        <v>3173</v>
      </c>
      <c r="E153" t="s">
        <v>106</v>
      </c>
      <c r="F153" s="86">
        <v>45131</v>
      </c>
      <c r="G153" s="77">
        <v>21146070.740718003</v>
      </c>
      <c r="H153" s="77">
        <v>-7.3468770000000001</v>
      </c>
      <c r="I153" s="77">
        <v>-1553.5758403479999</v>
      </c>
      <c r="J153" s="90">
        <f t="shared" si="2"/>
        <v>5.5978012431056453E-3</v>
      </c>
      <c r="K153" s="90">
        <f>I153/'סכום נכסי הקרן'!$C$42</f>
        <v>-5.7270222341594902E-5</v>
      </c>
    </row>
    <row r="154" spans="2:11">
      <c r="B154" t="s">
        <v>3412</v>
      </c>
      <c r="C154" t="s">
        <v>3413</v>
      </c>
      <c r="D154" t="s">
        <v>3173</v>
      </c>
      <c r="E154" t="s">
        <v>106</v>
      </c>
      <c r="F154" s="86">
        <v>45126</v>
      </c>
      <c r="G154" s="77">
        <v>53455.5</v>
      </c>
      <c r="H154" s="77">
        <v>-7.6349489999999998</v>
      </c>
      <c r="I154" s="77">
        <v>-4.0813000000000006</v>
      </c>
      <c r="J154" s="90">
        <f t="shared" si="2"/>
        <v>1.4705626606789609E-5</v>
      </c>
      <c r="K154" s="90">
        <f>I154/'סכום נכסי הקרן'!$C$42</f>
        <v>-1.5045094830413581E-7</v>
      </c>
    </row>
    <row r="155" spans="2:11">
      <c r="B155" t="s">
        <v>3414</v>
      </c>
      <c r="C155" t="s">
        <v>3415</v>
      </c>
      <c r="D155" t="s">
        <v>3173</v>
      </c>
      <c r="E155" t="s">
        <v>106</v>
      </c>
      <c r="F155" s="86">
        <v>45131</v>
      </c>
      <c r="G155" s="77">
        <v>13469519.475748001</v>
      </c>
      <c r="H155" s="77">
        <v>-7.316757</v>
      </c>
      <c r="I155" s="77">
        <v>-985.53205975900005</v>
      </c>
      <c r="J155" s="90">
        <f t="shared" si="2"/>
        <v>3.5510416974581915E-3</v>
      </c>
      <c r="K155" s="90">
        <f>I155/'סכום נכסי הקרן'!$C$42</f>
        <v>-3.6330147985903946E-5</v>
      </c>
    </row>
    <row r="156" spans="2:11">
      <c r="B156" t="s">
        <v>3416</v>
      </c>
      <c r="C156" t="s">
        <v>3417</v>
      </c>
      <c r="D156" t="s">
        <v>3173</v>
      </c>
      <c r="E156" t="s">
        <v>106</v>
      </c>
      <c r="F156" s="86">
        <v>45089</v>
      </c>
      <c r="G156" s="77">
        <v>4634500</v>
      </c>
      <c r="H156" s="77">
        <v>-7.581588</v>
      </c>
      <c r="I156" s="77">
        <v>-351.36867999999998</v>
      </c>
      <c r="J156" s="90">
        <f t="shared" si="2"/>
        <v>1.2660418517140477E-3</v>
      </c>
      <c r="K156" s="90">
        <f>I156/'סכום נכסי הקרן'!$C$42</f>
        <v>-1.2952674665026446E-5</v>
      </c>
    </row>
    <row r="157" spans="2:11">
      <c r="B157" t="s">
        <v>3416</v>
      </c>
      <c r="C157" t="s">
        <v>3418</v>
      </c>
      <c r="D157" t="s">
        <v>3173</v>
      </c>
      <c r="E157" t="s">
        <v>106</v>
      </c>
      <c r="F157" s="86">
        <v>45089</v>
      </c>
      <c r="G157" s="77">
        <v>3565000</v>
      </c>
      <c r="H157" s="77">
        <v>-7.581588</v>
      </c>
      <c r="I157" s="77">
        <v>-270.28359999999998</v>
      </c>
      <c r="J157" s="90">
        <f t="shared" si="2"/>
        <v>9.7387834747234437E-4</v>
      </c>
      <c r="K157" s="90">
        <f>I157/'סכום נכסי הקרן'!$C$42</f>
        <v>-9.9635958961741891E-6</v>
      </c>
    </row>
    <row r="158" spans="2:11">
      <c r="B158" t="s">
        <v>3416</v>
      </c>
      <c r="C158" t="s">
        <v>3419</v>
      </c>
      <c r="D158" t="s">
        <v>3173</v>
      </c>
      <c r="E158" t="s">
        <v>106</v>
      </c>
      <c r="F158" s="86">
        <v>45089</v>
      </c>
      <c r="G158" s="77">
        <v>1782500</v>
      </c>
      <c r="H158" s="77">
        <v>-7.581588</v>
      </c>
      <c r="I158" s="77">
        <v>-135.14179999999999</v>
      </c>
      <c r="J158" s="90">
        <f t="shared" si="2"/>
        <v>4.8693917373617219E-4</v>
      </c>
      <c r="K158" s="90">
        <f>I158/'סכום נכסי הקרן'!$C$42</f>
        <v>-4.9817979480870945E-6</v>
      </c>
    </row>
    <row r="159" spans="2:11">
      <c r="B159" t="s">
        <v>3420</v>
      </c>
      <c r="C159" t="s">
        <v>3421</v>
      </c>
      <c r="D159" t="s">
        <v>3173</v>
      </c>
      <c r="E159" t="s">
        <v>106</v>
      </c>
      <c r="F159" s="86">
        <v>44993</v>
      </c>
      <c r="G159" s="77">
        <v>13081949.234115999</v>
      </c>
      <c r="H159" s="77">
        <v>-7.6958149999999996</v>
      </c>
      <c r="I159" s="77">
        <v>-1006.7625645529999</v>
      </c>
      <c r="J159" s="90">
        <f t="shared" si="2"/>
        <v>3.6275388616397557E-3</v>
      </c>
      <c r="K159" s="90">
        <f>I159/'סכום נכסי הקרן'!$C$42</f>
        <v>-3.7112778417196132E-5</v>
      </c>
    </row>
    <row r="160" spans="2:11">
      <c r="B160" t="s">
        <v>3422</v>
      </c>
      <c r="C160" t="s">
        <v>3423</v>
      </c>
      <c r="D160" t="s">
        <v>3173</v>
      </c>
      <c r="E160" t="s">
        <v>106</v>
      </c>
      <c r="F160" s="86">
        <v>44993</v>
      </c>
      <c r="G160" s="77">
        <v>20251456.705035999</v>
      </c>
      <c r="H160" s="77">
        <v>-7.6927940000000001</v>
      </c>
      <c r="I160" s="77">
        <v>-1557.9029112080002</v>
      </c>
      <c r="J160" s="90">
        <f t="shared" si="2"/>
        <v>5.6133924244371539E-3</v>
      </c>
      <c r="K160" s="90">
        <f>I160/'סכום נכסי הקרן'!$C$42</f>
        <v>-5.7429733260730037E-5</v>
      </c>
    </row>
    <row r="161" spans="2:11">
      <c r="B161" t="s">
        <v>3422</v>
      </c>
      <c r="C161" t="s">
        <v>3424</v>
      </c>
      <c r="D161" t="s">
        <v>3173</v>
      </c>
      <c r="E161" t="s">
        <v>106</v>
      </c>
      <c r="F161" s="86">
        <v>44993</v>
      </c>
      <c r="G161" s="77">
        <v>30835458.304736</v>
      </c>
      <c r="H161" s="77">
        <v>-7.6927940000000001</v>
      </c>
      <c r="I161" s="77">
        <v>-2372.1083841430009</v>
      </c>
      <c r="J161" s="90">
        <f t="shared" si="2"/>
        <v>8.5471149310371742E-3</v>
      </c>
      <c r="K161" s="90">
        <f>I161/'סכום נכסי הקרן'!$C$42</f>
        <v>-8.7444185890403966E-5</v>
      </c>
    </row>
    <row r="162" spans="2:11">
      <c r="B162" t="s">
        <v>3425</v>
      </c>
      <c r="C162" t="s">
        <v>3426</v>
      </c>
      <c r="D162" t="s">
        <v>3173</v>
      </c>
      <c r="E162" t="s">
        <v>106</v>
      </c>
      <c r="F162" s="86">
        <v>44986</v>
      </c>
      <c r="G162" s="77">
        <v>17089562.641457997</v>
      </c>
      <c r="H162" s="77">
        <v>-7.7094550000000002</v>
      </c>
      <c r="I162" s="77">
        <v>-1317.5120586560001</v>
      </c>
      <c r="J162" s="90">
        <f t="shared" si="2"/>
        <v>4.7472227928693862E-3</v>
      </c>
      <c r="K162" s="90">
        <f>I162/'סכום נכסי הקרן'!$C$42</f>
        <v>-4.8568088262791119E-5</v>
      </c>
    </row>
    <row r="163" spans="2:11">
      <c r="B163" t="s">
        <v>3425</v>
      </c>
      <c r="C163" t="s">
        <v>3427</v>
      </c>
      <c r="D163" t="s">
        <v>3173</v>
      </c>
      <c r="E163" t="s">
        <v>106</v>
      </c>
      <c r="F163" s="86">
        <v>44986</v>
      </c>
      <c r="G163" s="77">
        <v>19065476.580130998</v>
      </c>
      <c r="H163" s="77">
        <v>-7.7094550000000002</v>
      </c>
      <c r="I163" s="77">
        <v>-1469.8442457870008</v>
      </c>
      <c r="J163" s="90">
        <f t="shared" si="2"/>
        <v>5.2961018912312061E-3</v>
      </c>
      <c r="K163" s="90">
        <f>I163/'סכום נכסי הקרן'!$C$42</f>
        <v>-5.4183583818398925E-5</v>
      </c>
    </row>
    <row r="164" spans="2:11">
      <c r="B164" t="s">
        <v>3428</v>
      </c>
      <c r="C164" t="s">
        <v>3429</v>
      </c>
      <c r="D164" t="s">
        <v>3173</v>
      </c>
      <c r="E164" t="s">
        <v>106</v>
      </c>
      <c r="F164" s="86">
        <v>44986</v>
      </c>
      <c r="G164" s="77">
        <v>17201134.236396004</v>
      </c>
      <c r="H164" s="77">
        <v>-7.6792600000000002</v>
      </c>
      <c r="I164" s="77">
        <v>-1320.9198413909994</v>
      </c>
      <c r="J164" s="90">
        <f t="shared" si="2"/>
        <v>4.7595016208060639E-3</v>
      </c>
      <c r="K164" s="90">
        <f>I164/'סכום נכסי הקרן'!$C$42</f>
        <v>-4.8693711016348835E-5</v>
      </c>
    </row>
    <row r="165" spans="2:11">
      <c r="B165" t="s">
        <v>3430</v>
      </c>
      <c r="C165" t="s">
        <v>3431</v>
      </c>
      <c r="D165" t="s">
        <v>3173</v>
      </c>
      <c r="E165" t="s">
        <v>106</v>
      </c>
      <c r="F165" s="86">
        <v>45092</v>
      </c>
      <c r="G165" s="77">
        <v>16417.400000000001</v>
      </c>
      <c r="H165" s="77">
        <v>-7.4751180000000002</v>
      </c>
      <c r="I165" s="77">
        <v>-1.22722</v>
      </c>
      <c r="J165" s="90">
        <f t="shared" si="2"/>
        <v>4.4218849592983463E-6</v>
      </c>
      <c r="K165" s="90">
        <f>I165/'סכום נכסי הקרן'!$C$42</f>
        <v>-4.5239608158626303E-8</v>
      </c>
    </row>
    <row r="166" spans="2:11">
      <c r="B166" t="s">
        <v>3430</v>
      </c>
      <c r="C166" t="s">
        <v>3432</v>
      </c>
      <c r="D166" t="s">
        <v>3173</v>
      </c>
      <c r="E166" t="s">
        <v>106</v>
      </c>
      <c r="F166" s="86">
        <v>45092</v>
      </c>
      <c r="G166" s="77">
        <v>1070700</v>
      </c>
      <c r="H166" s="77">
        <v>-7.4751130000000003</v>
      </c>
      <c r="I166" s="77">
        <v>-80.03604</v>
      </c>
      <c r="J166" s="90">
        <f t="shared" si="2"/>
        <v>2.8838363250093777E-4</v>
      </c>
      <c r="K166" s="90">
        <f>I166/'סכום נכסי הקרן'!$C$42</f>
        <v>-2.950407496755383E-6</v>
      </c>
    </row>
    <row r="167" spans="2:11">
      <c r="B167" t="s">
        <v>3433</v>
      </c>
      <c r="C167" t="s">
        <v>3434</v>
      </c>
      <c r="D167" t="s">
        <v>3173</v>
      </c>
      <c r="E167" t="s">
        <v>106</v>
      </c>
      <c r="F167" s="86">
        <v>44993</v>
      </c>
      <c r="G167" s="77">
        <v>22453872.928199995</v>
      </c>
      <c r="H167" s="77">
        <v>-7.5630800000000002</v>
      </c>
      <c r="I167" s="77">
        <v>-1698.204441843</v>
      </c>
      <c r="J167" s="90">
        <f t="shared" si="2"/>
        <v>6.1189229960391823E-3</v>
      </c>
      <c r="K167" s="90">
        <f>I167/'סכום נכסי הקרן'!$C$42</f>
        <v>-6.2601736870500821E-5</v>
      </c>
    </row>
    <row r="168" spans="2:11">
      <c r="B168" t="s">
        <v>3433</v>
      </c>
      <c r="C168" t="s">
        <v>3435</v>
      </c>
      <c r="D168" t="s">
        <v>3173</v>
      </c>
      <c r="E168" t="s">
        <v>106</v>
      </c>
      <c r="F168" s="86">
        <v>44993</v>
      </c>
      <c r="G168" s="77">
        <v>2990072.4210000001</v>
      </c>
      <c r="H168" s="77">
        <v>-7.5630800000000002</v>
      </c>
      <c r="I168" s="77">
        <v>-226.14157847099995</v>
      </c>
      <c r="J168" s="90">
        <f t="shared" si="2"/>
        <v>8.1482704365386932E-4</v>
      </c>
      <c r="K168" s="90">
        <f>I168/'סכום נכסי הקרן'!$C$42</f>
        <v>-8.3363670722456272E-6</v>
      </c>
    </row>
    <row r="169" spans="2:11">
      <c r="B169" t="s">
        <v>3436</v>
      </c>
      <c r="C169" t="s">
        <v>3437</v>
      </c>
      <c r="D169" t="s">
        <v>3173</v>
      </c>
      <c r="E169" t="s">
        <v>106</v>
      </c>
      <c r="F169" s="86">
        <v>44980</v>
      </c>
      <c r="G169" s="77">
        <v>13461733.192549998</v>
      </c>
      <c r="H169" s="77">
        <v>-7.5541650000000002</v>
      </c>
      <c r="I169" s="77">
        <v>-1016.9214946180002</v>
      </c>
      <c r="J169" s="90">
        <f t="shared" si="2"/>
        <v>3.6641432358000439E-3</v>
      </c>
      <c r="K169" s="90">
        <f>I169/'סכום נכסי הקרן'!$C$42</f>
        <v>-3.7487272000621681E-5</v>
      </c>
    </row>
    <row r="170" spans="2:11">
      <c r="B170" t="s">
        <v>3436</v>
      </c>
      <c r="C170" t="s">
        <v>3438</v>
      </c>
      <c r="D170" t="s">
        <v>3173</v>
      </c>
      <c r="E170" t="s">
        <v>106</v>
      </c>
      <c r="F170" s="86">
        <v>44980</v>
      </c>
      <c r="G170" s="77">
        <v>11998700.617662001</v>
      </c>
      <c r="H170" s="77">
        <v>-7.5541650000000002</v>
      </c>
      <c r="I170" s="77">
        <v>-906.40160453600004</v>
      </c>
      <c r="J170" s="90">
        <f t="shared" si="2"/>
        <v>3.2659210428298319E-3</v>
      </c>
      <c r="K170" s="90">
        <f>I170/'סכום נכסי הקרן'!$C$42</f>
        <v>-3.3413123501539087E-5</v>
      </c>
    </row>
    <row r="171" spans="2:11">
      <c r="B171" t="s">
        <v>3436</v>
      </c>
      <c r="C171" t="s">
        <v>3439</v>
      </c>
      <c r="D171" t="s">
        <v>3173</v>
      </c>
      <c r="E171" t="s">
        <v>106</v>
      </c>
      <c r="F171" s="86">
        <v>44980</v>
      </c>
      <c r="G171" s="77">
        <v>14976376.832428001</v>
      </c>
      <c r="H171" s="77">
        <v>-7.5541650000000002</v>
      </c>
      <c r="I171" s="77">
        <v>-1131.3401695399996</v>
      </c>
      <c r="J171" s="90">
        <f t="shared" si="2"/>
        <v>4.0764134218306139E-3</v>
      </c>
      <c r="K171" s="90">
        <f>I171/'סכום נכסי הקרן'!$C$42</f>
        <v>-4.1705143302833583E-5</v>
      </c>
    </row>
    <row r="172" spans="2:11">
      <c r="B172" t="s">
        <v>3440</v>
      </c>
      <c r="C172" t="s">
        <v>3441</v>
      </c>
      <c r="D172" t="s">
        <v>3173</v>
      </c>
      <c r="E172" t="s">
        <v>106</v>
      </c>
      <c r="F172" s="86">
        <v>44998</v>
      </c>
      <c r="G172" s="77">
        <v>78581800</v>
      </c>
      <c r="H172" s="77">
        <v>-7.3174169999999998</v>
      </c>
      <c r="I172" s="77">
        <v>-5750.1575999999995</v>
      </c>
      <c r="J172" s="90">
        <f t="shared" si="2"/>
        <v>2.0718807878811522E-2</v>
      </c>
      <c r="K172" s="90">
        <f>I172/'סכום נכסי הקרן'!$C$42</f>
        <v>-2.1197085826041542E-4</v>
      </c>
    </row>
    <row r="173" spans="2:11">
      <c r="B173" t="s">
        <v>3442</v>
      </c>
      <c r="C173" t="s">
        <v>3443</v>
      </c>
      <c r="D173" t="s">
        <v>3173</v>
      </c>
      <c r="E173" t="s">
        <v>106</v>
      </c>
      <c r="F173" s="86">
        <v>44998</v>
      </c>
      <c r="G173" s="77">
        <v>11233226.06436</v>
      </c>
      <c r="H173" s="77">
        <v>-7.3144119999999999</v>
      </c>
      <c r="I173" s="77">
        <v>-821.64444580700012</v>
      </c>
      <c r="J173" s="90">
        <f t="shared" si="2"/>
        <v>2.9605264066793232E-3</v>
      </c>
      <c r="K173" s="90">
        <f>I173/'סכום נכסי הקרן'!$C$42</f>
        <v>-3.0288679107267117E-5</v>
      </c>
    </row>
    <row r="174" spans="2:11">
      <c r="B174" t="s">
        <v>3444</v>
      </c>
      <c r="C174" t="s">
        <v>3445</v>
      </c>
      <c r="D174" t="s">
        <v>3173</v>
      </c>
      <c r="E174" t="s">
        <v>106</v>
      </c>
      <c r="F174" s="86">
        <v>45126</v>
      </c>
      <c r="G174" s="77">
        <v>21839756.980680004</v>
      </c>
      <c r="H174" s="77">
        <v>-7.4711470000000002</v>
      </c>
      <c r="I174" s="77">
        <v>-1631.6803249070003</v>
      </c>
      <c r="J174" s="90">
        <f t="shared" si="2"/>
        <v>5.879225148782862E-3</v>
      </c>
      <c r="K174" s="90">
        <f>I174/'סכום נכסי הקרן'!$C$42</f>
        <v>-6.0149425970023919E-5</v>
      </c>
    </row>
    <row r="175" spans="2:11">
      <c r="B175" t="s">
        <v>3446</v>
      </c>
      <c r="C175" t="s">
        <v>3447</v>
      </c>
      <c r="D175" t="s">
        <v>3173</v>
      </c>
      <c r="E175" t="s">
        <v>106</v>
      </c>
      <c r="F175" s="86">
        <v>44991</v>
      </c>
      <c r="G175" s="77">
        <v>16017080.023031998</v>
      </c>
      <c r="H175" s="77">
        <v>-7.3856080000000004</v>
      </c>
      <c r="I175" s="77">
        <v>-1182.9587907050002</v>
      </c>
      <c r="J175" s="90">
        <f t="shared" si="2"/>
        <v>4.2624042014375585E-3</v>
      </c>
      <c r="K175" s="90">
        <f>I175/'סכום נכסי הקרן'!$C$42</f>
        <v>-4.3607985658069972E-5</v>
      </c>
    </row>
    <row r="176" spans="2:11">
      <c r="B176" t="s">
        <v>3448</v>
      </c>
      <c r="C176" t="s">
        <v>3449</v>
      </c>
      <c r="D176" t="s">
        <v>3173</v>
      </c>
      <c r="E176" t="s">
        <v>106</v>
      </c>
      <c r="F176" s="86">
        <v>45127</v>
      </c>
      <c r="G176" s="77">
        <v>822779</v>
      </c>
      <c r="H176" s="77">
        <v>-7.2257509999999998</v>
      </c>
      <c r="I176" s="77">
        <v>-59.45196</v>
      </c>
      <c r="J176" s="90">
        <f t="shared" si="2"/>
        <v>2.1421564815176327E-4</v>
      </c>
      <c r="K176" s="90">
        <f>I176/'סכום נכסי הקרן'!$C$42</f>
        <v>-2.1916065372649767E-6</v>
      </c>
    </row>
    <row r="177" spans="2:11">
      <c r="B177" t="s">
        <v>3448</v>
      </c>
      <c r="C177" t="s">
        <v>3450</v>
      </c>
      <c r="D177" t="s">
        <v>3173</v>
      </c>
      <c r="E177" t="s">
        <v>106</v>
      </c>
      <c r="F177" s="86">
        <v>45127</v>
      </c>
      <c r="G177" s="77">
        <v>286184</v>
      </c>
      <c r="H177" s="77">
        <v>-7.2257499999999997</v>
      </c>
      <c r="I177" s="77">
        <v>-20.678939999999997</v>
      </c>
      <c r="J177" s="90">
        <f t="shared" si="2"/>
        <v>7.4509781261903276E-5</v>
      </c>
      <c r="K177" s="90">
        <f>I177/'סכום נכסי הקרן'!$C$42</f>
        <v>-7.6229782983959171E-7</v>
      </c>
    </row>
    <row r="178" spans="2:11">
      <c r="B178" t="s">
        <v>3448</v>
      </c>
      <c r="C178" t="s">
        <v>3451</v>
      </c>
      <c r="D178" t="s">
        <v>3173</v>
      </c>
      <c r="E178" t="s">
        <v>106</v>
      </c>
      <c r="F178" s="86">
        <v>45127</v>
      </c>
      <c r="G178" s="77">
        <v>1144736</v>
      </c>
      <c r="H178" s="77">
        <v>-7.225752</v>
      </c>
      <c r="I178" s="77">
        <v>-82.715779999999995</v>
      </c>
      <c r="J178" s="90">
        <f t="shared" si="2"/>
        <v>2.9803919711105669E-4</v>
      </c>
      <c r="K178" s="90">
        <f>I178/'סכום נכסי הקרן'!$C$42</f>
        <v>-3.0491920566281011E-6</v>
      </c>
    </row>
    <row r="179" spans="2:11">
      <c r="B179" t="s">
        <v>3448</v>
      </c>
      <c r="C179" t="s">
        <v>3452</v>
      </c>
      <c r="D179" t="s">
        <v>3173</v>
      </c>
      <c r="E179" t="s">
        <v>106</v>
      </c>
      <c r="F179" s="86">
        <v>45127</v>
      </c>
      <c r="G179" s="77">
        <v>357730</v>
      </c>
      <c r="H179" s="77">
        <v>-7.2257509999999998</v>
      </c>
      <c r="I179" s="77">
        <v>-25.848680000000002</v>
      </c>
      <c r="J179" s="90">
        <f t="shared" si="2"/>
        <v>9.3137244593240003E-5</v>
      </c>
      <c r="K179" s="90">
        <f>I179/'סכום נכסי הקרן'!$C$42</f>
        <v>-9.5287247161692332E-7</v>
      </c>
    </row>
    <row r="180" spans="2:11">
      <c r="B180" t="s">
        <v>3453</v>
      </c>
      <c r="C180" t="s">
        <v>3454</v>
      </c>
      <c r="D180" t="s">
        <v>3173</v>
      </c>
      <c r="E180" t="s">
        <v>106</v>
      </c>
      <c r="F180" s="86">
        <v>45000</v>
      </c>
      <c r="G180" s="77">
        <v>25046000</v>
      </c>
      <c r="H180" s="77">
        <v>-7.3647879999999999</v>
      </c>
      <c r="I180" s="77">
        <v>-1844.5846999999999</v>
      </c>
      <c r="J180" s="90">
        <f t="shared" si="2"/>
        <v>6.6463562695212369E-3</v>
      </c>
      <c r="K180" s="90">
        <f>I180/'סכום נכסי הקרן'!$C$42</f>
        <v>-6.7997823571484535E-5</v>
      </c>
    </row>
    <row r="181" spans="2:11">
      <c r="B181" t="s">
        <v>3455</v>
      </c>
      <c r="C181" t="s">
        <v>3456</v>
      </c>
      <c r="D181" t="s">
        <v>3173</v>
      </c>
      <c r="E181" t="s">
        <v>106</v>
      </c>
      <c r="F181" s="86">
        <v>45097</v>
      </c>
      <c r="G181" s="77">
        <v>5368050</v>
      </c>
      <c r="H181" s="77">
        <v>-7.1697430000000004</v>
      </c>
      <c r="I181" s="77">
        <v>-384.87540000000001</v>
      </c>
      <c r="J181" s="90">
        <f t="shared" si="2"/>
        <v>1.3867723329671411E-3</v>
      </c>
      <c r="K181" s="90">
        <f>I181/'סכום נכסי הקרן'!$C$42</f>
        <v>-1.418784919239791E-5</v>
      </c>
    </row>
    <row r="182" spans="2:11">
      <c r="B182" t="s">
        <v>3455</v>
      </c>
      <c r="C182" t="s">
        <v>3457</v>
      </c>
      <c r="D182" t="s">
        <v>3173</v>
      </c>
      <c r="E182" t="s">
        <v>106</v>
      </c>
      <c r="F182" s="86">
        <v>45097</v>
      </c>
      <c r="G182" s="77">
        <v>3578700</v>
      </c>
      <c r="H182" s="77">
        <v>-7.1697430000000004</v>
      </c>
      <c r="I182" s="77">
        <v>-256.58359999999999</v>
      </c>
      <c r="J182" s="90">
        <f t="shared" si="2"/>
        <v>9.2451488864476062E-4</v>
      </c>
      <c r="K182" s="90">
        <f>I182/'סכום נכסי הקרן'!$C$42</f>
        <v>-9.4585661282652724E-6</v>
      </c>
    </row>
    <row r="183" spans="2:11">
      <c r="B183" t="s">
        <v>3455</v>
      </c>
      <c r="C183" t="s">
        <v>3458</v>
      </c>
      <c r="D183" t="s">
        <v>3173</v>
      </c>
      <c r="E183" t="s">
        <v>106</v>
      </c>
      <c r="F183" s="86">
        <v>45097</v>
      </c>
      <c r="G183" s="77">
        <v>8231010</v>
      </c>
      <c r="H183" s="77">
        <v>-7.1697430000000004</v>
      </c>
      <c r="I183" s="77">
        <v>-590.14228000000003</v>
      </c>
      <c r="J183" s="90">
        <f t="shared" si="2"/>
        <v>2.1263842438829497E-3</v>
      </c>
      <c r="K183" s="90">
        <f>I183/'סכום נכסי הקרן'!$C$42</f>
        <v>-2.175470209501013E-5</v>
      </c>
    </row>
    <row r="184" spans="2:11">
      <c r="B184" t="s">
        <v>3459</v>
      </c>
      <c r="C184" t="s">
        <v>3460</v>
      </c>
      <c r="D184" t="s">
        <v>3173</v>
      </c>
      <c r="E184" t="s">
        <v>106</v>
      </c>
      <c r="F184" s="86">
        <v>45091</v>
      </c>
      <c r="G184" s="77">
        <v>2398332</v>
      </c>
      <c r="H184" s="77">
        <v>-7.1568560000000003</v>
      </c>
      <c r="I184" s="77">
        <v>-171.64516</v>
      </c>
      <c r="J184" s="90">
        <f t="shared" si="2"/>
        <v>6.1846706486233776E-4</v>
      </c>
      <c r="K184" s="90">
        <f>I184/'סכום נכסי הקרן'!$C$42</f>
        <v>-6.3274390742692572E-6</v>
      </c>
    </row>
    <row r="185" spans="2:11">
      <c r="B185" t="s">
        <v>3459</v>
      </c>
      <c r="C185" t="s">
        <v>3461</v>
      </c>
      <c r="D185" t="s">
        <v>3173</v>
      </c>
      <c r="E185" t="s">
        <v>106</v>
      </c>
      <c r="F185" s="86">
        <v>45091</v>
      </c>
      <c r="G185" s="77">
        <v>3221640</v>
      </c>
      <c r="H185" s="77">
        <v>-7.1568560000000003</v>
      </c>
      <c r="I185" s="77">
        <v>-230.56811999999999</v>
      </c>
      <c r="J185" s="90">
        <f t="shared" si="2"/>
        <v>8.3077663493236436E-4</v>
      </c>
      <c r="K185" s="90">
        <f>I185/'סכום נכסי הקרן'!$C$42</f>
        <v>-8.4995448270653407E-6</v>
      </c>
    </row>
    <row r="186" spans="2:11">
      <c r="B186" t="s">
        <v>3459</v>
      </c>
      <c r="C186" t="s">
        <v>3445</v>
      </c>
      <c r="D186" t="s">
        <v>3173</v>
      </c>
      <c r="E186" t="s">
        <v>106</v>
      </c>
      <c r="F186" s="86">
        <v>45091</v>
      </c>
      <c r="G186" s="77">
        <v>393756</v>
      </c>
      <c r="H186" s="77">
        <v>-7.1568560000000003</v>
      </c>
      <c r="I186" s="77">
        <v>-28.18055</v>
      </c>
      <c r="J186" s="90">
        <f t="shared" si="2"/>
        <v>1.0153937369807779E-4</v>
      </c>
      <c r="K186" s="90">
        <f>I186/'סכום נכסי הקרן'!$C$42</f>
        <v>-1.038833330368293E-6</v>
      </c>
    </row>
    <row r="187" spans="2:11">
      <c r="B187" t="s">
        <v>3462</v>
      </c>
      <c r="C187" t="s">
        <v>3463</v>
      </c>
      <c r="D187" t="s">
        <v>3173</v>
      </c>
      <c r="E187" t="s">
        <v>106</v>
      </c>
      <c r="F187" s="86">
        <v>44991</v>
      </c>
      <c r="G187" s="77">
        <v>14031014.058599999</v>
      </c>
      <c r="H187" s="77">
        <v>-7.4462289999999998</v>
      </c>
      <c r="I187" s="77">
        <v>-1044.781444882</v>
      </c>
      <c r="J187" s="90">
        <f t="shared" si="2"/>
        <v>3.764527433449349E-3</v>
      </c>
      <c r="K187" s="90">
        <f>I187/'סכום נכסי הקרן'!$C$42</f>
        <v>-3.8514286906883123E-5</v>
      </c>
    </row>
    <row r="188" spans="2:11">
      <c r="B188" t="s">
        <v>3464</v>
      </c>
      <c r="C188" t="s">
        <v>3465</v>
      </c>
      <c r="D188" t="s">
        <v>3173</v>
      </c>
      <c r="E188" t="s">
        <v>106</v>
      </c>
      <c r="F188" s="86">
        <v>45092</v>
      </c>
      <c r="G188" s="77">
        <v>18000738.507600002</v>
      </c>
      <c r="H188" s="77">
        <v>-7.3543190000000003</v>
      </c>
      <c r="I188" s="77">
        <v>-1323.8317694940001</v>
      </c>
      <c r="J188" s="90">
        <f t="shared" si="2"/>
        <v>4.7699937991287911E-3</v>
      </c>
      <c r="K188" s="90">
        <f>I188/'סכום נכסי הקרן'!$C$42</f>
        <v>-4.8801054839270436E-5</v>
      </c>
    </row>
    <row r="189" spans="2:11">
      <c r="B189" t="s">
        <v>3466</v>
      </c>
      <c r="C189" t="s">
        <v>3467</v>
      </c>
      <c r="D189" t="s">
        <v>3173</v>
      </c>
      <c r="E189" t="s">
        <v>106</v>
      </c>
      <c r="F189" s="86">
        <v>45048</v>
      </c>
      <c r="G189" s="77">
        <v>34044.199999999997</v>
      </c>
      <c r="H189" s="77">
        <v>-7.0372339999999998</v>
      </c>
      <c r="I189" s="77">
        <v>-2.3957700000000002</v>
      </c>
      <c r="J189" s="90">
        <f t="shared" si="2"/>
        <v>8.6323718069606109E-6</v>
      </c>
      <c r="K189" s="90">
        <f>I189/'סכום נכסי הקרן'!$C$42</f>
        <v>-8.8316435552054357E-8</v>
      </c>
    </row>
    <row r="190" spans="2:11">
      <c r="B190" t="s">
        <v>3468</v>
      </c>
      <c r="C190" t="s">
        <v>3469</v>
      </c>
      <c r="D190" t="s">
        <v>3173</v>
      </c>
      <c r="E190" t="s">
        <v>106</v>
      </c>
      <c r="F190" s="86">
        <v>45127</v>
      </c>
      <c r="G190" s="77">
        <v>5375400</v>
      </c>
      <c r="H190" s="77">
        <v>-7.2678469999999997</v>
      </c>
      <c r="I190" s="77">
        <v>-390.67583000000002</v>
      </c>
      <c r="J190" s="90">
        <f t="shared" si="2"/>
        <v>1.4076722809589135E-3</v>
      </c>
      <c r="K190" s="90">
        <f>I190/'סכום נכסי הקרן'!$C$42</f>
        <v>-1.4401673266607539E-5</v>
      </c>
    </row>
    <row r="191" spans="2:11">
      <c r="B191" t="s">
        <v>3470</v>
      </c>
      <c r="C191" t="s">
        <v>3471</v>
      </c>
      <c r="D191" t="s">
        <v>3173</v>
      </c>
      <c r="E191" t="s">
        <v>106</v>
      </c>
      <c r="F191" s="86">
        <v>44998</v>
      </c>
      <c r="G191" s="77">
        <v>18806953.044110004</v>
      </c>
      <c r="H191" s="77">
        <v>-6.8299089999999998</v>
      </c>
      <c r="I191" s="77">
        <v>-1284.4978061660001</v>
      </c>
      <c r="J191" s="90">
        <f t="shared" si="2"/>
        <v>4.6282667568464976E-3</v>
      </c>
      <c r="K191" s="90">
        <f>I191/'סכום נכסי הקרן'!$C$42</f>
        <v>-4.7351067804929004E-5</v>
      </c>
    </row>
    <row r="192" spans="2:11">
      <c r="B192" t="s">
        <v>3470</v>
      </c>
      <c r="C192" t="s">
        <v>3472</v>
      </c>
      <c r="D192" t="s">
        <v>3173</v>
      </c>
      <c r="E192" t="s">
        <v>106</v>
      </c>
      <c r="F192" s="86">
        <v>44998</v>
      </c>
      <c r="G192" s="77">
        <v>15026579.637300003</v>
      </c>
      <c r="H192" s="77">
        <v>-6.8299089999999998</v>
      </c>
      <c r="I192" s="77">
        <v>-1026.3017370780003</v>
      </c>
      <c r="J192" s="90">
        <f t="shared" si="2"/>
        <v>3.6979418644472678E-3</v>
      </c>
      <c r="K192" s="90">
        <f>I192/'סכום נכסי הקרן'!$C$42</f>
        <v>-3.7833060443870092E-5</v>
      </c>
    </row>
    <row r="193" spans="2:11">
      <c r="B193" t="s">
        <v>3473</v>
      </c>
      <c r="C193" t="s">
        <v>3474</v>
      </c>
      <c r="D193" t="s">
        <v>3173</v>
      </c>
      <c r="E193" t="s">
        <v>106</v>
      </c>
      <c r="F193" s="86">
        <v>45091</v>
      </c>
      <c r="G193" s="77">
        <v>4665.18</v>
      </c>
      <c r="H193" s="77">
        <v>-6.8880509999999999</v>
      </c>
      <c r="I193" s="77">
        <v>-0.32133999999999996</v>
      </c>
      <c r="J193" s="90">
        <f t="shared" si="2"/>
        <v>1.1578433474201287E-6</v>
      </c>
      <c r="K193" s="90">
        <f>I193/'סכום נכסי הקרן'!$C$42</f>
        <v>-1.1845712818967238E-8</v>
      </c>
    </row>
    <row r="194" spans="2:11">
      <c r="B194" t="s">
        <v>3473</v>
      </c>
      <c r="C194" t="s">
        <v>3475</v>
      </c>
      <c r="D194" t="s">
        <v>3173</v>
      </c>
      <c r="E194" t="s">
        <v>106</v>
      </c>
      <c r="F194" s="86">
        <v>45091</v>
      </c>
      <c r="G194" s="77">
        <v>358860</v>
      </c>
      <c r="H194" s="77">
        <v>-6.8881119999999996</v>
      </c>
      <c r="I194" s="77">
        <v>-24.718679999999999</v>
      </c>
      <c r="J194" s="90">
        <f t="shared" si="2"/>
        <v>8.9065660033008624E-5</v>
      </c>
      <c r="K194" s="90">
        <f>I194/'סכום נכסי הקרן'!$C$42</f>
        <v>-9.1121673163611484E-7</v>
      </c>
    </row>
    <row r="195" spans="2:11">
      <c r="B195" t="s">
        <v>3476</v>
      </c>
      <c r="C195" t="s">
        <v>3477</v>
      </c>
      <c r="D195" t="s">
        <v>3173</v>
      </c>
      <c r="E195" t="s">
        <v>106</v>
      </c>
      <c r="F195" s="86">
        <v>45120</v>
      </c>
      <c r="G195" s="77">
        <v>897300</v>
      </c>
      <c r="H195" s="77">
        <v>-6.8702439999999996</v>
      </c>
      <c r="I195" s="77">
        <v>-61.646699999999996</v>
      </c>
      <c r="J195" s="90">
        <f t="shared" si="2"/>
        <v>2.2212367425594219E-4</v>
      </c>
      <c r="K195" s="90">
        <f>I195/'סכום נכסי הקרן'!$C$42</f>
        <v>-2.2725123060839848E-6</v>
      </c>
    </row>
    <row r="196" spans="2:11">
      <c r="B196" t="s">
        <v>3476</v>
      </c>
      <c r="C196" t="s">
        <v>3478</v>
      </c>
      <c r="D196" t="s">
        <v>3173</v>
      </c>
      <c r="E196" t="s">
        <v>106</v>
      </c>
      <c r="F196" s="86">
        <v>45120</v>
      </c>
      <c r="G196" s="77">
        <v>1256220</v>
      </c>
      <c r="H196" s="77">
        <v>-6.8702439999999996</v>
      </c>
      <c r="I196" s="77">
        <v>-86.30538</v>
      </c>
      <c r="J196" s="90">
        <f t="shared" si="2"/>
        <v>3.1097314395831909E-4</v>
      </c>
      <c r="K196" s="90">
        <f>I196/'סכום נכסי הקרן'!$C$42</f>
        <v>-3.1815172285175792E-6</v>
      </c>
    </row>
    <row r="197" spans="2:11">
      <c r="B197" t="s">
        <v>3479</v>
      </c>
      <c r="C197" t="s">
        <v>3480</v>
      </c>
      <c r="D197" t="s">
        <v>3173</v>
      </c>
      <c r="E197" t="s">
        <v>106</v>
      </c>
      <c r="F197" s="86">
        <v>44998</v>
      </c>
      <c r="G197" s="77">
        <v>7539000</v>
      </c>
      <c r="H197" s="77">
        <v>-7.0427150000000003</v>
      </c>
      <c r="I197" s="77">
        <v>-530.95028000000002</v>
      </c>
      <c r="J197" s="90">
        <f t="shared" si="2"/>
        <v>1.9131052763703702E-3</v>
      </c>
      <c r="K197" s="90">
        <f>I197/'סכום נכסי הקרן'!$C$42</f>
        <v>-1.9572678589749938E-5</v>
      </c>
    </row>
    <row r="198" spans="2:11">
      <c r="B198" t="s">
        <v>3479</v>
      </c>
      <c r="C198" t="s">
        <v>3481</v>
      </c>
      <c r="D198" t="s">
        <v>3173</v>
      </c>
      <c r="E198" t="s">
        <v>106</v>
      </c>
      <c r="F198" s="86">
        <v>44998</v>
      </c>
      <c r="G198" s="77">
        <v>2872000</v>
      </c>
      <c r="H198" s="77">
        <v>-7.0427150000000003</v>
      </c>
      <c r="I198" s="77">
        <v>-202.26676999999998</v>
      </c>
      <c r="J198" s="90">
        <f t="shared" si="2"/>
        <v>7.2880199803528132E-4</v>
      </c>
      <c r="K198" s="90">
        <f>I198/'סכום נכסי הקרן'!$C$42</f>
        <v>-7.4562583875026395E-6</v>
      </c>
    </row>
    <row r="199" spans="2:11">
      <c r="B199" t="s">
        <v>3482</v>
      </c>
      <c r="C199" t="s">
        <v>3483</v>
      </c>
      <c r="D199" t="s">
        <v>3173</v>
      </c>
      <c r="E199" t="s">
        <v>106</v>
      </c>
      <c r="F199" s="86">
        <v>45098</v>
      </c>
      <c r="G199" s="77">
        <v>1615995</v>
      </c>
      <c r="H199" s="77">
        <v>-6.813701</v>
      </c>
      <c r="I199" s="77">
        <v>-110.10906</v>
      </c>
      <c r="J199" s="90">
        <f t="shared" si="2"/>
        <v>3.9674190144919344E-4</v>
      </c>
      <c r="K199" s="90">
        <f>I199/'סכום נכסי הקרן'!$C$42</f>
        <v>-4.0590038698152514E-6</v>
      </c>
    </row>
    <row r="200" spans="2:11">
      <c r="B200" t="s">
        <v>3482</v>
      </c>
      <c r="C200" t="s">
        <v>3484</v>
      </c>
      <c r="D200" t="s">
        <v>3173</v>
      </c>
      <c r="E200" t="s">
        <v>106</v>
      </c>
      <c r="F200" s="86">
        <v>45098</v>
      </c>
      <c r="G200" s="77">
        <v>5027540</v>
      </c>
      <c r="H200" s="77">
        <v>-6.813701</v>
      </c>
      <c r="I200" s="77">
        <v>-342.56152000000003</v>
      </c>
      <c r="J200" s="90">
        <f t="shared" si="2"/>
        <v>1.2343081378419353E-3</v>
      </c>
      <c r="K200" s="90">
        <f>I200/'סכום נכסי הקרן'!$C$42</f>
        <v>-1.2628012039425228E-5</v>
      </c>
    </row>
    <row r="201" spans="2:11">
      <c r="B201" t="s">
        <v>3482</v>
      </c>
      <c r="C201" t="s">
        <v>3485</v>
      </c>
      <c r="D201" t="s">
        <v>3173</v>
      </c>
      <c r="E201" t="s">
        <v>106</v>
      </c>
      <c r="F201" s="86">
        <v>45098</v>
      </c>
      <c r="G201" s="77">
        <v>538665</v>
      </c>
      <c r="H201" s="77">
        <v>-6.813701</v>
      </c>
      <c r="I201" s="77">
        <v>-36.703019999999995</v>
      </c>
      <c r="J201" s="90">
        <f t="shared" si="2"/>
        <v>1.3224730048306448E-4</v>
      </c>
      <c r="K201" s="90">
        <f>I201/'סכום נכסי הקרן'!$C$42</f>
        <v>-1.3530012899384171E-6</v>
      </c>
    </row>
    <row r="202" spans="2:11">
      <c r="B202" t="s">
        <v>3482</v>
      </c>
      <c r="C202" t="s">
        <v>3486</v>
      </c>
      <c r="D202" t="s">
        <v>3173</v>
      </c>
      <c r="E202" t="s">
        <v>106</v>
      </c>
      <c r="F202" s="86">
        <v>45098</v>
      </c>
      <c r="G202" s="77">
        <v>215466</v>
      </c>
      <c r="H202" s="77">
        <v>-6.813701</v>
      </c>
      <c r="I202" s="77">
        <v>-14.681209999999998</v>
      </c>
      <c r="J202" s="90">
        <f t="shared" si="2"/>
        <v>5.2898927399570144E-5</v>
      </c>
      <c r="K202" s="90">
        <f>I202/'סכום נכסי הקרן'!$C$42</f>
        <v>-5.4120058970234026E-7</v>
      </c>
    </row>
    <row r="203" spans="2:11">
      <c r="B203" t="s">
        <v>3487</v>
      </c>
      <c r="C203" t="s">
        <v>3488</v>
      </c>
      <c r="D203" t="s">
        <v>3173</v>
      </c>
      <c r="E203" t="s">
        <v>106</v>
      </c>
      <c r="F203" s="86">
        <v>45091</v>
      </c>
      <c r="G203" s="77">
        <v>3054135</v>
      </c>
      <c r="H203" s="77">
        <v>-6.9503620000000002</v>
      </c>
      <c r="I203" s="77">
        <v>-212.27345000000003</v>
      </c>
      <c r="J203" s="90">
        <f t="shared" si="2"/>
        <v>7.6485778899738411E-4</v>
      </c>
      <c r="K203" s="90">
        <f>I203/'סכום נכסי הקרן'!$C$42</f>
        <v>-7.8251395026806547E-6</v>
      </c>
    </row>
    <row r="204" spans="2:11">
      <c r="B204" t="s">
        <v>3489</v>
      </c>
      <c r="C204" t="s">
        <v>3490</v>
      </c>
      <c r="D204" t="s">
        <v>3173</v>
      </c>
      <c r="E204" t="s">
        <v>106</v>
      </c>
      <c r="F204" s="86">
        <v>44987</v>
      </c>
      <c r="G204" s="77">
        <v>7190000</v>
      </c>
      <c r="H204" s="77">
        <v>-6.9160159999999999</v>
      </c>
      <c r="I204" s="77">
        <v>-497.26155999999997</v>
      </c>
      <c r="J204" s="90">
        <f t="shared" ref="J204:J267" si="3">I204/$I$11</f>
        <v>1.7917190177810273E-3</v>
      </c>
      <c r="K204" s="90">
        <f>I204/'סכום נכסי הקרן'!$C$42</f>
        <v>-1.8330794907797496E-5</v>
      </c>
    </row>
    <row r="205" spans="2:11">
      <c r="B205" t="s">
        <v>3489</v>
      </c>
      <c r="C205" t="s">
        <v>3491</v>
      </c>
      <c r="D205" t="s">
        <v>3173</v>
      </c>
      <c r="E205" t="s">
        <v>106</v>
      </c>
      <c r="F205" s="86">
        <v>44987</v>
      </c>
      <c r="G205" s="77">
        <v>2012829.03195</v>
      </c>
      <c r="H205" s="77">
        <v>-6.9160159999999999</v>
      </c>
      <c r="I205" s="77">
        <v>-139.207579469</v>
      </c>
      <c r="J205" s="90">
        <f t="shared" si="3"/>
        <v>5.0158887719748736E-4</v>
      </c>
      <c r="K205" s="90">
        <f>I205/'סכום נכסי הקרן'!$C$42</f>
        <v>-5.1316767555030003E-6</v>
      </c>
    </row>
    <row r="206" spans="2:11">
      <c r="B206" t="s">
        <v>3489</v>
      </c>
      <c r="C206" t="s">
        <v>3492</v>
      </c>
      <c r="D206" t="s">
        <v>3173</v>
      </c>
      <c r="E206" t="s">
        <v>106</v>
      </c>
      <c r="F206" s="86">
        <v>44987</v>
      </c>
      <c r="G206" s="77">
        <v>10538539.562249998</v>
      </c>
      <c r="H206" s="77">
        <v>-6.9160159999999999</v>
      </c>
      <c r="I206" s="77">
        <v>-728.84709049800006</v>
      </c>
      <c r="J206" s="90">
        <f t="shared" si="3"/>
        <v>2.6261615579125726E-3</v>
      </c>
      <c r="K206" s="90">
        <f>I206/'סכום נכסי הקרן'!$C$42</f>
        <v>-2.6867845033233135E-5</v>
      </c>
    </row>
    <row r="207" spans="2:11">
      <c r="B207" t="s">
        <v>3493</v>
      </c>
      <c r="C207" t="s">
        <v>3494</v>
      </c>
      <c r="D207" t="s">
        <v>3173</v>
      </c>
      <c r="E207" t="s">
        <v>106</v>
      </c>
      <c r="F207" s="86">
        <v>45097</v>
      </c>
      <c r="G207" s="77">
        <v>11308701.267480001</v>
      </c>
      <c r="H207" s="77">
        <v>-6.897958</v>
      </c>
      <c r="I207" s="77">
        <v>-780.0694207549999</v>
      </c>
      <c r="J207" s="90">
        <f t="shared" si="3"/>
        <v>2.8107244331457338E-3</v>
      </c>
      <c r="K207" s="90">
        <f>I207/'סכום נכסי הקרן'!$C$42</f>
        <v>-2.8756078723849668E-5</v>
      </c>
    </row>
    <row r="208" spans="2:11">
      <c r="B208" t="s">
        <v>3495</v>
      </c>
      <c r="C208" t="s">
        <v>3496</v>
      </c>
      <c r="D208" t="s">
        <v>3173</v>
      </c>
      <c r="E208" t="s">
        <v>106</v>
      </c>
      <c r="F208" s="86">
        <v>44987</v>
      </c>
      <c r="G208" s="77">
        <v>12080333.572560001</v>
      </c>
      <c r="H208" s="77">
        <v>-6.8862839999999998</v>
      </c>
      <c r="I208" s="77">
        <v>-831.88609596000003</v>
      </c>
      <c r="J208" s="90">
        <f t="shared" si="3"/>
        <v>2.9974288355591868E-3</v>
      </c>
      <c r="K208" s="90">
        <f>I208/'סכום נכסי הקרן'!$C$42</f>
        <v>-3.0666222041557179E-5</v>
      </c>
    </row>
    <row r="209" spans="2:11">
      <c r="B209" t="s">
        <v>3497</v>
      </c>
      <c r="C209" t="s">
        <v>3498</v>
      </c>
      <c r="D209" t="s">
        <v>3173</v>
      </c>
      <c r="E209" t="s">
        <v>106</v>
      </c>
      <c r="F209" s="86">
        <v>45103</v>
      </c>
      <c r="G209" s="77">
        <v>18000</v>
      </c>
      <c r="H209" s="77">
        <v>-6.5496109999999996</v>
      </c>
      <c r="I209" s="77">
        <v>-1.17893</v>
      </c>
      <c r="J209" s="90">
        <f t="shared" si="3"/>
        <v>4.2478877748615565E-6</v>
      </c>
      <c r="K209" s="90">
        <f>I209/'סכום נכסי הקרן'!$C$42</f>
        <v>-4.3459470385464144E-8</v>
      </c>
    </row>
    <row r="210" spans="2:11">
      <c r="B210" t="s">
        <v>3499</v>
      </c>
      <c r="C210" t="s">
        <v>3500</v>
      </c>
      <c r="D210" t="s">
        <v>3173</v>
      </c>
      <c r="E210" t="s">
        <v>106</v>
      </c>
      <c r="F210" s="86">
        <v>44987</v>
      </c>
      <c r="G210" s="77">
        <v>16613769.433447998</v>
      </c>
      <c r="H210" s="77">
        <v>-6.6336979999999999</v>
      </c>
      <c r="I210" s="77">
        <v>-1102.1072815909999</v>
      </c>
      <c r="J210" s="90">
        <f t="shared" si="3"/>
        <v>3.9710822933136927E-3</v>
      </c>
      <c r="K210" s="90">
        <f>I210/'סכום נכסי הקרן'!$C$42</f>
        <v>-4.06275171264693E-5</v>
      </c>
    </row>
    <row r="211" spans="2:11">
      <c r="B211" t="s">
        <v>3501</v>
      </c>
      <c r="C211" t="s">
        <v>3502</v>
      </c>
      <c r="D211" t="s">
        <v>3173</v>
      </c>
      <c r="E211" t="s">
        <v>106</v>
      </c>
      <c r="F211" s="86">
        <v>44987</v>
      </c>
      <c r="G211" s="77">
        <v>22655140.136519995</v>
      </c>
      <c r="H211" s="77">
        <v>-6.6336979999999999</v>
      </c>
      <c r="I211" s="77">
        <v>-1502.8735658070004</v>
      </c>
      <c r="J211" s="90">
        <f t="shared" si="3"/>
        <v>5.415112218158968E-3</v>
      </c>
      <c r="K211" s="90">
        <f>I211/'סכום נכסי הקרן'!$C$42</f>
        <v>-5.5401159717952921E-5</v>
      </c>
    </row>
    <row r="212" spans="2:11">
      <c r="B212" t="s">
        <v>3503</v>
      </c>
      <c r="C212" t="s">
        <v>3504</v>
      </c>
      <c r="D212" t="s">
        <v>3173</v>
      </c>
      <c r="E212" t="s">
        <v>106</v>
      </c>
      <c r="F212" s="86">
        <v>45043</v>
      </c>
      <c r="G212" s="77">
        <v>7205.6</v>
      </c>
      <c r="H212" s="77">
        <v>-6.4667760000000003</v>
      </c>
      <c r="I212" s="77">
        <v>-0.46597000000000005</v>
      </c>
      <c r="J212" s="90">
        <f t="shared" si="3"/>
        <v>1.6789701394079714E-6</v>
      </c>
      <c r="K212" s="90">
        <f>I212/'סכום נכסי הקרן'!$C$42</f>
        <v>-1.7177278901643634E-8</v>
      </c>
    </row>
    <row r="213" spans="2:11">
      <c r="B213" t="s">
        <v>3505</v>
      </c>
      <c r="C213" t="s">
        <v>3506</v>
      </c>
      <c r="D213" t="s">
        <v>3173</v>
      </c>
      <c r="E213" t="s">
        <v>106</v>
      </c>
      <c r="F213" s="86">
        <v>44987</v>
      </c>
      <c r="G213" s="77">
        <v>2131594.0333200004</v>
      </c>
      <c r="H213" s="77">
        <v>-6.6093409999999997</v>
      </c>
      <c r="I213" s="77">
        <v>-140.88432536100001</v>
      </c>
      <c r="J213" s="90">
        <f t="shared" si="3"/>
        <v>5.0763048134376933E-4</v>
      </c>
      <c r="K213" s="90">
        <f>I213/'סכום נכסי הקרן'!$C$42</f>
        <v>-5.1934874554065761E-6</v>
      </c>
    </row>
    <row r="214" spans="2:11">
      <c r="B214" t="s">
        <v>3507</v>
      </c>
      <c r="C214" t="s">
        <v>3508</v>
      </c>
      <c r="D214" t="s">
        <v>3173</v>
      </c>
      <c r="E214" t="s">
        <v>106</v>
      </c>
      <c r="F214" s="86">
        <v>44987</v>
      </c>
      <c r="G214" s="77">
        <v>18884524.780649997</v>
      </c>
      <c r="H214" s="77">
        <v>-6.6041020000000001</v>
      </c>
      <c r="I214" s="77">
        <v>-1247.1533046220004</v>
      </c>
      <c r="J214" s="90">
        <f t="shared" si="3"/>
        <v>4.4937080879119086E-3</v>
      </c>
      <c r="K214" s="90">
        <f>I214/'סכום נכסי הקרן'!$C$42</f>
        <v>-4.5974419268619488E-5</v>
      </c>
    </row>
    <row r="215" spans="2:11">
      <c r="B215" t="s">
        <v>3509</v>
      </c>
      <c r="C215" t="s">
        <v>3510</v>
      </c>
      <c r="D215" t="s">
        <v>3173</v>
      </c>
      <c r="E215" t="s">
        <v>106</v>
      </c>
      <c r="F215" s="86">
        <v>45043</v>
      </c>
      <c r="G215" s="77">
        <v>79285.8</v>
      </c>
      <c r="H215" s="77">
        <v>-6.4343300000000001</v>
      </c>
      <c r="I215" s="77">
        <v>-5.1015100000000002</v>
      </c>
      <c r="J215" s="90">
        <f t="shared" si="3"/>
        <v>1.8381618893686634E-5</v>
      </c>
      <c r="K215" s="90">
        <f>I215/'סכום נכסי הקרן'!$C$42</f>
        <v>-1.8805944607919825E-7</v>
      </c>
    </row>
    <row r="216" spans="2:11">
      <c r="B216" t="s">
        <v>3511</v>
      </c>
      <c r="C216" t="s">
        <v>3512</v>
      </c>
      <c r="D216" t="s">
        <v>3173</v>
      </c>
      <c r="E216" t="s">
        <v>106</v>
      </c>
      <c r="F216" s="86">
        <v>44987</v>
      </c>
      <c r="G216" s="77">
        <v>25690081.915312003</v>
      </c>
      <c r="H216" s="77">
        <v>-6.5745230000000001</v>
      </c>
      <c r="I216" s="77">
        <v>-1689.0002806559996</v>
      </c>
      <c r="J216" s="90">
        <f t="shared" si="3"/>
        <v>6.0857588185357567E-3</v>
      </c>
      <c r="K216" s="90">
        <f>I216/'סכום נכסי הקרן'!$C$42</f>
        <v>-6.2262439396919275E-5</v>
      </c>
    </row>
    <row r="217" spans="2:11">
      <c r="B217" t="s">
        <v>3513</v>
      </c>
      <c r="C217" t="s">
        <v>3514</v>
      </c>
      <c r="D217" t="s">
        <v>3173</v>
      </c>
      <c r="E217" t="s">
        <v>106</v>
      </c>
      <c r="F217" s="86">
        <v>45033</v>
      </c>
      <c r="G217" s="77">
        <v>18890290.247554999</v>
      </c>
      <c r="H217" s="77">
        <v>-6.5715659999999998</v>
      </c>
      <c r="I217" s="77">
        <v>-1241.3878377169999</v>
      </c>
      <c r="J217" s="90">
        <f t="shared" si="3"/>
        <v>4.4729341179712669E-3</v>
      </c>
      <c r="K217" s="90">
        <f>I217/'סכום נכסי הקרן'!$C$42</f>
        <v>-4.5761884055997663E-5</v>
      </c>
    </row>
    <row r="218" spans="2:11">
      <c r="B218" t="s">
        <v>3515</v>
      </c>
      <c r="C218" t="s">
        <v>3516</v>
      </c>
      <c r="D218" t="s">
        <v>3173</v>
      </c>
      <c r="E218" t="s">
        <v>106</v>
      </c>
      <c r="F218" s="86">
        <v>45034</v>
      </c>
      <c r="G218" s="77">
        <v>15118102.491619999</v>
      </c>
      <c r="H218" s="77">
        <v>-6.4359450000000002</v>
      </c>
      <c r="I218" s="77">
        <v>-972.99277408600005</v>
      </c>
      <c r="J218" s="90">
        <f t="shared" si="3"/>
        <v>3.5058604921993268E-3</v>
      </c>
      <c r="K218" s="90">
        <f>I218/'סכום נכסי הקרן'!$C$42</f>
        <v>-3.5867906195160971E-5</v>
      </c>
    </row>
    <row r="219" spans="2:11">
      <c r="B219" t="s">
        <v>3517</v>
      </c>
      <c r="C219" t="s">
        <v>3518</v>
      </c>
      <c r="D219" t="s">
        <v>3173</v>
      </c>
      <c r="E219" t="s">
        <v>106</v>
      </c>
      <c r="F219" s="86">
        <v>45033</v>
      </c>
      <c r="G219" s="77">
        <v>15126907.931984002</v>
      </c>
      <c r="H219" s="77">
        <v>-6.4681730000000002</v>
      </c>
      <c r="I219" s="77">
        <v>-978.43453623400001</v>
      </c>
      <c r="J219" s="90">
        <f t="shared" si="3"/>
        <v>3.525468098165918E-3</v>
      </c>
      <c r="K219" s="90">
        <f>I219/'סכום נכסי הקרן'!$C$42</f>
        <v>-3.6068508521775566E-5</v>
      </c>
    </row>
    <row r="220" spans="2:11">
      <c r="B220" t="s">
        <v>3519</v>
      </c>
      <c r="C220" t="s">
        <v>3520</v>
      </c>
      <c r="D220" t="s">
        <v>3173</v>
      </c>
      <c r="E220" t="s">
        <v>106</v>
      </c>
      <c r="F220" s="86">
        <v>45034</v>
      </c>
      <c r="G220" s="77">
        <v>14692125.476890992</v>
      </c>
      <c r="H220" s="77">
        <v>-6.3621949999999998</v>
      </c>
      <c r="I220" s="77">
        <v>-934.74169061299995</v>
      </c>
      <c r="J220" s="90">
        <f t="shared" si="3"/>
        <v>3.3680352524818151E-3</v>
      </c>
      <c r="K220" s="90">
        <f>I220/'סכום נכסי הקרן'!$C$42</f>
        <v>-3.4457837887961419E-5</v>
      </c>
    </row>
    <row r="221" spans="2:11">
      <c r="B221" t="s">
        <v>3521</v>
      </c>
      <c r="C221" t="s">
        <v>3522</v>
      </c>
      <c r="D221" t="s">
        <v>3173</v>
      </c>
      <c r="E221" t="s">
        <v>106</v>
      </c>
      <c r="F221" s="86">
        <v>45034</v>
      </c>
      <c r="G221" s="77">
        <v>18913352.115175001</v>
      </c>
      <c r="H221" s="77">
        <v>-6.3474570000000003</v>
      </c>
      <c r="I221" s="77">
        <v>-1200.5169669600002</v>
      </c>
      <c r="J221" s="90">
        <f t="shared" si="3"/>
        <v>4.3256693336018769E-3</v>
      </c>
      <c r="K221" s="90">
        <f>I221/'סכום נכסי הקרן'!$C$42</f>
        <v>-4.4255241255074826E-5</v>
      </c>
    </row>
    <row r="222" spans="2:11">
      <c r="B222" t="s">
        <v>3521</v>
      </c>
      <c r="C222" t="s">
        <v>3523</v>
      </c>
      <c r="D222" t="s">
        <v>3173</v>
      </c>
      <c r="E222" t="s">
        <v>106</v>
      </c>
      <c r="F222" s="86">
        <v>45034</v>
      </c>
      <c r="G222" s="77">
        <v>18133909.800299998</v>
      </c>
      <c r="H222" s="77">
        <v>-6.3474570000000003</v>
      </c>
      <c r="I222" s="77">
        <v>-1151.0421981249999</v>
      </c>
      <c r="J222" s="90">
        <f t="shared" si="3"/>
        <v>4.1474032230624054E-3</v>
      </c>
      <c r="K222" s="90">
        <f>I222/'סכום נכסי הקרן'!$C$42</f>
        <v>-4.2431428771710778E-5</v>
      </c>
    </row>
    <row r="223" spans="2:11">
      <c r="B223" t="s">
        <v>3524</v>
      </c>
      <c r="C223" t="s">
        <v>3525</v>
      </c>
      <c r="D223" t="s">
        <v>3173</v>
      </c>
      <c r="E223" t="s">
        <v>106</v>
      </c>
      <c r="F223" s="86">
        <v>45034</v>
      </c>
      <c r="G223" s="77">
        <v>17022016.903664</v>
      </c>
      <c r="H223" s="77">
        <v>-6.3474570000000003</v>
      </c>
      <c r="I223" s="77">
        <v>-1080.4652702629996</v>
      </c>
      <c r="J223" s="90">
        <f t="shared" si="3"/>
        <v>3.8931024002380838E-3</v>
      </c>
      <c r="K223" s="90">
        <f>I223/'סכום נכסי הקרן'!$C$42</f>
        <v>-3.9829717129530463E-5</v>
      </c>
    </row>
    <row r="224" spans="2:11">
      <c r="B224" t="s">
        <v>3526</v>
      </c>
      <c r="C224" t="s">
        <v>3527</v>
      </c>
      <c r="D224" t="s">
        <v>3173</v>
      </c>
      <c r="E224" t="s">
        <v>106</v>
      </c>
      <c r="F224" s="86">
        <v>45034</v>
      </c>
      <c r="G224" s="77">
        <v>15133616.838928003</v>
      </c>
      <c r="H224" s="77">
        <v>-6.3895929999999996</v>
      </c>
      <c r="I224" s="77">
        <v>-966.97656178599982</v>
      </c>
      <c r="J224" s="90">
        <f t="shared" si="3"/>
        <v>3.4841830434278621E-3</v>
      </c>
      <c r="K224" s="90">
        <f>I224/'סכום נכסי הקרן'!$C$42</f>
        <v>-3.5646127633003318E-5</v>
      </c>
    </row>
    <row r="225" spans="2:11">
      <c r="B225" t="s">
        <v>3528</v>
      </c>
      <c r="C225" t="s">
        <v>3529</v>
      </c>
      <c r="D225" t="s">
        <v>3173</v>
      </c>
      <c r="E225" t="s">
        <v>106</v>
      </c>
      <c r="F225" s="86">
        <v>45041</v>
      </c>
      <c r="G225" s="77">
        <v>30685</v>
      </c>
      <c r="H225" s="77">
        <v>-6.2544890000000004</v>
      </c>
      <c r="I225" s="77">
        <v>-1.91919</v>
      </c>
      <c r="J225" s="90">
        <f t="shared" si="3"/>
        <v>6.9151720107525898E-6</v>
      </c>
      <c r="K225" s="90">
        <f>I225/'סכום נכסי הקרן'!$C$42</f>
        <v>-7.0748035056431625E-8</v>
      </c>
    </row>
    <row r="226" spans="2:11">
      <c r="B226" t="s">
        <v>3530</v>
      </c>
      <c r="C226" t="s">
        <v>3531</v>
      </c>
      <c r="D226" t="s">
        <v>3173</v>
      </c>
      <c r="E226" t="s">
        <v>106</v>
      </c>
      <c r="F226" s="86">
        <v>45007</v>
      </c>
      <c r="G226" s="77">
        <v>21954688.320898004</v>
      </c>
      <c r="H226" s="77">
        <v>-6.1623479999999997</v>
      </c>
      <c r="I226" s="77">
        <v>-1352.9243800639997</v>
      </c>
      <c r="J226" s="90">
        <f t="shared" si="3"/>
        <v>4.874819484096609E-3</v>
      </c>
      <c r="K226" s="90">
        <f>I226/'סכום נכסי הקרן'!$C$42</f>
        <v>-4.9873509902338419E-5</v>
      </c>
    </row>
    <row r="227" spans="2:11">
      <c r="B227" t="s">
        <v>3532</v>
      </c>
      <c r="C227" t="s">
        <v>3533</v>
      </c>
      <c r="D227" t="s">
        <v>3173</v>
      </c>
      <c r="E227" t="s">
        <v>106</v>
      </c>
      <c r="F227" s="86">
        <v>45124</v>
      </c>
      <c r="G227" s="77">
        <v>5416800</v>
      </c>
      <c r="H227" s="77">
        <v>-6.2052389999999997</v>
      </c>
      <c r="I227" s="77">
        <v>-336.12540000000001</v>
      </c>
      <c r="J227" s="90">
        <f t="shared" si="3"/>
        <v>1.2111176893288412E-3</v>
      </c>
      <c r="K227" s="90">
        <f>I227/'סכום נכסי הקרן'!$C$42</f>
        <v>-1.2390754215349759E-5</v>
      </c>
    </row>
    <row r="228" spans="2:11">
      <c r="B228" t="s">
        <v>3532</v>
      </c>
      <c r="C228" t="s">
        <v>3534</v>
      </c>
      <c r="D228" t="s">
        <v>3173</v>
      </c>
      <c r="E228" t="s">
        <v>106</v>
      </c>
      <c r="F228" s="86">
        <v>45124</v>
      </c>
      <c r="G228" s="77">
        <v>23472800</v>
      </c>
      <c r="H228" s="77">
        <v>-6.2052389999999997</v>
      </c>
      <c r="I228" s="77">
        <v>-1456.5434</v>
      </c>
      <c r="J228" s="90">
        <f t="shared" si="3"/>
        <v>5.2481766537583116E-3</v>
      </c>
      <c r="K228" s="90">
        <f>I228/'סכום נכסי הקרן'!$C$42</f>
        <v>-5.3693268266515619E-5</v>
      </c>
    </row>
    <row r="229" spans="2:11">
      <c r="B229" t="s">
        <v>3535</v>
      </c>
      <c r="C229" t="s">
        <v>3536</v>
      </c>
      <c r="D229" t="s">
        <v>3173</v>
      </c>
      <c r="E229" t="s">
        <v>106</v>
      </c>
      <c r="F229" s="86">
        <v>45007</v>
      </c>
      <c r="G229" s="77">
        <v>28397545.173899993</v>
      </c>
      <c r="H229" s="77">
        <v>-6.1329570000000002</v>
      </c>
      <c r="I229" s="77">
        <v>-1741.6091807949999</v>
      </c>
      <c r="J229" s="90">
        <f t="shared" si="3"/>
        <v>6.2753177437894795E-3</v>
      </c>
      <c r="K229" s="90">
        <f>I229/'סכום נכסי הקרן'!$C$42</f>
        <v>-6.4201786887951585E-5</v>
      </c>
    </row>
    <row r="230" spans="2:11">
      <c r="B230" t="s">
        <v>3537</v>
      </c>
      <c r="C230" t="s">
        <v>3538</v>
      </c>
      <c r="D230" t="s">
        <v>3173</v>
      </c>
      <c r="E230" t="s">
        <v>106</v>
      </c>
      <c r="F230" s="86">
        <v>45103</v>
      </c>
      <c r="G230" s="77">
        <v>2167200</v>
      </c>
      <c r="H230" s="77">
        <v>-6.3907379999999998</v>
      </c>
      <c r="I230" s="77">
        <v>-138.50008</v>
      </c>
      <c r="J230" s="90">
        <f t="shared" si="3"/>
        <v>4.9903963479540564E-4</v>
      </c>
      <c r="K230" s="90">
        <f>I230/'סכום נכסי הקרן'!$C$42</f>
        <v>-5.1055958582311204E-6</v>
      </c>
    </row>
    <row r="231" spans="2:11">
      <c r="B231" t="s">
        <v>3537</v>
      </c>
      <c r="C231" t="s">
        <v>3539</v>
      </c>
      <c r="D231" t="s">
        <v>3173</v>
      </c>
      <c r="E231" t="s">
        <v>106</v>
      </c>
      <c r="F231" s="86">
        <v>45103</v>
      </c>
      <c r="G231" s="77">
        <v>3250800</v>
      </c>
      <c r="H231" s="77">
        <v>-6.3907379999999998</v>
      </c>
      <c r="I231" s="77">
        <v>-207.75011999999998</v>
      </c>
      <c r="J231" s="90">
        <f t="shared" si="3"/>
        <v>7.4855945219310847E-4</v>
      </c>
      <c r="K231" s="90">
        <f>I231/'סכום נכסי הקרן'!$C$42</f>
        <v>-7.6583937873466794E-6</v>
      </c>
    </row>
    <row r="232" spans="2:11">
      <c r="B232" t="s">
        <v>3537</v>
      </c>
      <c r="C232" t="s">
        <v>3540</v>
      </c>
      <c r="D232" t="s">
        <v>3173</v>
      </c>
      <c r="E232" t="s">
        <v>106</v>
      </c>
      <c r="F232" s="86">
        <v>45103</v>
      </c>
      <c r="G232" s="77">
        <v>1264200</v>
      </c>
      <c r="H232" s="77">
        <v>-6.3907379999999998</v>
      </c>
      <c r="I232" s="77">
        <v>-80.791710000000009</v>
      </c>
      <c r="J232" s="90">
        <f t="shared" si="3"/>
        <v>2.9110644162007944E-4</v>
      </c>
      <c r="K232" s="90">
        <f>I232/'סכום נכסי הקרן'!$C$42</f>
        <v>-2.9782641277565316E-6</v>
      </c>
    </row>
    <row r="233" spans="2:11">
      <c r="B233" t="s">
        <v>3537</v>
      </c>
      <c r="C233" t="s">
        <v>3541</v>
      </c>
      <c r="D233" t="s">
        <v>3173</v>
      </c>
      <c r="E233" t="s">
        <v>106</v>
      </c>
      <c r="F233" s="86">
        <v>45103</v>
      </c>
      <c r="G233" s="77">
        <v>1444800</v>
      </c>
      <c r="H233" s="77">
        <v>-6.3907389999999999</v>
      </c>
      <c r="I233" s="77">
        <v>-92.333389999999994</v>
      </c>
      <c r="J233" s="90">
        <f t="shared" si="3"/>
        <v>3.3269310187417767E-4</v>
      </c>
      <c r="K233" s="90">
        <f>I233/'סכום נכסי הקרן'!$C$42</f>
        <v>-3.4037306950323691E-6</v>
      </c>
    </row>
    <row r="234" spans="2:11">
      <c r="B234" t="s">
        <v>3542</v>
      </c>
      <c r="C234" t="s">
        <v>3543</v>
      </c>
      <c r="D234" t="s">
        <v>3173</v>
      </c>
      <c r="E234" t="s">
        <v>106</v>
      </c>
      <c r="F234" s="86">
        <v>45034</v>
      </c>
      <c r="G234" s="77">
        <v>18932745.049309995</v>
      </c>
      <c r="H234" s="77">
        <v>-6.3012350000000001</v>
      </c>
      <c r="I234" s="77">
        <v>-1192.9967015830007</v>
      </c>
      <c r="J234" s="90">
        <f t="shared" si="3"/>
        <v>4.2985725226303423E-3</v>
      </c>
      <c r="K234" s="90">
        <f>I234/'סכום נכסי הקרן'!$C$42</f>
        <v>-4.3978018052304062E-5</v>
      </c>
    </row>
    <row r="235" spans="2:11">
      <c r="B235" t="s">
        <v>3544</v>
      </c>
      <c r="C235" t="s">
        <v>3545</v>
      </c>
      <c r="D235" t="s">
        <v>3173</v>
      </c>
      <c r="E235" t="s">
        <v>106</v>
      </c>
      <c r="F235" s="86">
        <v>44985</v>
      </c>
      <c r="G235" s="77">
        <v>11360590.469625002</v>
      </c>
      <c r="H235" s="77">
        <v>-6.3342099999999997</v>
      </c>
      <c r="I235" s="77">
        <v>-719.60364736399993</v>
      </c>
      <c r="J235" s="90">
        <f t="shared" si="3"/>
        <v>2.5928558407906509E-3</v>
      </c>
      <c r="K235" s="90">
        <f>I235/'סכום נכסי הקרן'!$C$42</f>
        <v>-2.652709949012048E-5</v>
      </c>
    </row>
    <row r="236" spans="2:11">
      <c r="B236" t="s">
        <v>3544</v>
      </c>
      <c r="C236" t="s">
        <v>3546</v>
      </c>
      <c r="D236" t="s">
        <v>3173</v>
      </c>
      <c r="E236" t="s">
        <v>106</v>
      </c>
      <c r="F236" s="86">
        <v>44985</v>
      </c>
      <c r="G236" s="77">
        <v>20226272.26125</v>
      </c>
      <c r="H236" s="77">
        <v>-6.3342099999999997</v>
      </c>
      <c r="I236" s="77">
        <v>-1281.1745419989998</v>
      </c>
      <c r="J236" s="90">
        <f t="shared" si="3"/>
        <v>4.6162924638624902E-3</v>
      </c>
      <c r="K236" s="90">
        <f>I236/'סכום נכסי הקרן'!$C$42</f>
        <v>-4.7228560700479348E-5</v>
      </c>
    </row>
    <row r="237" spans="2:11">
      <c r="B237" t="s">
        <v>3547</v>
      </c>
      <c r="C237" t="s">
        <v>3548</v>
      </c>
      <c r="D237" t="s">
        <v>3173</v>
      </c>
      <c r="E237" t="s">
        <v>106</v>
      </c>
      <c r="F237" s="86">
        <v>44991</v>
      </c>
      <c r="G237" s="77">
        <v>12135763.35675</v>
      </c>
      <c r="H237" s="77">
        <v>-6.3028579999999996</v>
      </c>
      <c r="I237" s="77">
        <v>-764.89989043899982</v>
      </c>
      <c r="J237" s="90">
        <f t="shared" si="3"/>
        <v>2.7560660035699926E-3</v>
      </c>
      <c r="K237" s="90">
        <f>I237/'סכום נכסי הקרן'!$C$42</f>
        <v>-2.8196876944668879E-5</v>
      </c>
    </row>
    <row r="238" spans="2:11">
      <c r="B238" t="s">
        <v>3549</v>
      </c>
      <c r="C238" t="s">
        <v>3550</v>
      </c>
      <c r="D238" t="s">
        <v>3173</v>
      </c>
      <c r="E238" t="s">
        <v>106</v>
      </c>
      <c r="F238" s="86">
        <v>44985</v>
      </c>
      <c r="G238" s="77">
        <v>4539008.0789899994</v>
      </c>
      <c r="H238" s="77">
        <v>-6.3223719999999997</v>
      </c>
      <c r="I238" s="77">
        <v>-286.97299544399999</v>
      </c>
      <c r="J238" s="90">
        <f t="shared" si="3"/>
        <v>1.0340131127903852E-3</v>
      </c>
      <c r="K238" s="90">
        <f>I238/'סכום נכסי הקרן'!$C$42</f>
        <v>-1.0578825203299987E-5</v>
      </c>
    </row>
    <row r="239" spans="2:11">
      <c r="B239" t="s">
        <v>3551</v>
      </c>
      <c r="C239" t="s">
        <v>3552</v>
      </c>
      <c r="D239" t="s">
        <v>3173</v>
      </c>
      <c r="E239" t="s">
        <v>106</v>
      </c>
      <c r="F239" s="86">
        <v>44985</v>
      </c>
      <c r="G239" s="77">
        <v>11362162.869689999</v>
      </c>
      <c r="H239" s="77">
        <v>-6.3194939999999997</v>
      </c>
      <c r="I239" s="77">
        <v>-718.03124729899992</v>
      </c>
      <c r="J239" s="90">
        <f t="shared" si="3"/>
        <v>2.5871902126250218E-3</v>
      </c>
      <c r="K239" s="90">
        <f>I239/'סכום נכסי הקרן'!$C$42</f>
        <v>-2.6469135341223624E-5</v>
      </c>
    </row>
    <row r="240" spans="2:11">
      <c r="B240" t="s">
        <v>3553</v>
      </c>
      <c r="C240" t="s">
        <v>3554</v>
      </c>
      <c r="D240" t="s">
        <v>3173</v>
      </c>
      <c r="E240" t="s">
        <v>106</v>
      </c>
      <c r="F240" s="86">
        <v>44985</v>
      </c>
      <c r="G240" s="77">
        <v>43195339.289611995</v>
      </c>
      <c r="H240" s="77">
        <v>-6.2724320000000002</v>
      </c>
      <c r="I240" s="77">
        <v>-2709.3983547429998</v>
      </c>
      <c r="J240" s="90">
        <f t="shared" si="3"/>
        <v>9.7624287687503117E-3</v>
      </c>
      <c r="K240" s="90">
        <f>I240/'סכום נכסי הקרן'!$C$42</f>
        <v>-9.9877870238588106E-5</v>
      </c>
    </row>
    <row r="241" spans="2:11">
      <c r="B241" t="s">
        <v>3553</v>
      </c>
      <c r="C241" t="s">
        <v>3555</v>
      </c>
      <c r="D241" t="s">
        <v>3173</v>
      </c>
      <c r="E241" t="s">
        <v>106</v>
      </c>
      <c r="F241" s="86">
        <v>44985</v>
      </c>
      <c r="G241" s="77">
        <v>302742.73873699992</v>
      </c>
      <c r="H241" s="77">
        <v>-6.2724320000000002</v>
      </c>
      <c r="I241" s="77">
        <v>-18.989332668999996</v>
      </c>
      <c r="J241" s="90">
        <f t="shared" si="3"/>
        <v>6.842183513645786E-5</v>
      </c>
      <c r="K241" s="90">
        <f>I241/'סכום נכסי הקרן'!$C$42</f>
        <v>-7.0001301245038473E-7</v>
      </c>
    </row>
    <row r="242" spans="2:11">
      <c r="B242" t="s">
        <v>3556</v>
      </c>
      <c r="C242" t="s">
        <v>3557</v>
      </c>
      <c r="D242" t="s">
        <v>3173</v>
      </c>
      <c r="E242" t="s">
        <v>106</v>
      </c>
      <c r="F242" s="86">
        <v>44991</v>
      </c>
      <c r="G242" s="77">
        <v>12110714.615879998</v>
      </c>
      <c r="H242" s="77">
        <v>-6.2322810000000004</v>
      </c>
      <c r="I242" s="77">
        <v>-754.77378986100007</v>
      </c>
      <c r="J242" s="90">
        <f t="shared" si="3"/>
        <v>2.7195799197038567E-3</v>
      </c>
      <c r="K242" s="90">
        <f>I242/'סכום נכסי הקרן'!$C$42</f>
        <v>-2.7823593570601028E-5</v>
      </c>
    </row>
    <row r="243" spans="2:11">
      <c r="B243" t="s">
        <v>3558</v>
      </c>
      <c r="C243" t="s">
        <v>3559</v>
      </c>
      <c r="D243" t="s">
        <v>3173</v>
      </c>
      <c r="E243" t="s">
        <v>106</v>
      </c>
      <c r="F243" s="86">
        <v>45035</v>
      </c>
      <c r="G243" s="77">
        <v>50400139.283444993</v>
      </c>
      <c r="H243" s="77">
        <v>-6.1492779999999998</v>
      </c>
      <c r="I243" s="77">
        <v>-3099.244681108999</v>
      </c>
      <c r="J243" s="90">
        <f t="shared" si="3"/>
        <v>1.1167112205294309E-2</v>
      </c>
      <c r="K243" s="90">
        <f>I243/'סכום נכסי הקרן'!$C$42</f>
        <v>-1.1424896510900886E-4</v>
      </c>
    </row>
    <row r="244" spans="2:11">
      <c r="B244" t="s">
        <v>3560</v>
      </c>
      <c r="C244" t="s">
        <v>3561</v>
      </c>
      <c r="D244" t="s">
        <v>3173</v>
      </c>
      <c r="E244" t="s">
        <v>106</v>
      </c>
      <c r="F244" s="86">
        <v>45035</v>
      </c>
      <c r="G244" s="77">
        <v>2824925.00416</v>
      </c>
      <c r="H244" s="77">
        <v>-6.119923</v>
      </c>
      <c r="I244" s="77">
        <v>-172.88322281100002</v>
      </c>
      <c r="J244" s="90">
        <f t="shared" si="3"/>
        <v>6.2292801833655398E-4</v>
      </c>
      <c r="K244" s="90">
        <f>I244/'סכום נכסי הקרן'!$C$42</f>
        <v>-6.373078386247067E-6</v>
      </c>
    </row>
    <row r="245" spans="2:11">
      <c r="B245" t="s">
        <v>3560</v>
      </c>
      <c r="C245" t="s">
        <v>3562</v>
      </c>
      <c r="D245" t="s">
        <v>3173</v>
      </c>
      <c r="E245" t="s">
        <v>106</v>
      </c>
      <c r="F245" s="86">
        <v>45035</v>
      </c>
      <c r="G245" s="77">
        <v>8557140.1881599985</v>
      </c>
      <c r="H245" s="77">
        <v>-6.119923</v>
      </c>
      <c r="I245" s="77">
        <v>-523.69035340899995</v>
      </c>
      <c r="J245" s="90">
        <f t="shared" si="3"/>
        <v>1.8869465108691942E-3</v>
      </c>
      <c r="K245" s="90">
        <f>I245/'סכום נכסי הקרן'!$C$42</f>
        <v>-1.9305052382356616E-5</v>
      </c>
    </row>
    <row r="246" spans="2:11">
      <c r="B246" t="s">
        <v>3563</v>
      </c>
      <c r="C246" t="s">
        <v>3564</v>
      </c>
      <c r="D246" t="s">
        <v>3173</v>
      </c>
      <c r="E246" t="s">
        <v>106</v>
      </c>
      <c r="F246" s="86">
        <v>45035</v>
      </c>
      <c r="G246" s="77">
        <v>17411447.038656</v>
      </c>
      <c r="H246" s="77">
        <v>-6.119923</v>
      </c>
      <c r="I246" s="77">
        <v>-1065.567076451</v>
      </c>
      <c r="J246" s="90">
        <f t="shared" si="3"/>
        <v>3.8394216428042148E-3</v>
      </c>
      <c r="K246" s="90">
        <f>I246/'סכום נכסי הקרן'!$C$42</f>
        <v>-3.9280517759958473E-5</v>
      </c>
    </row>
    <row r="247" spans="2:11">
      <c r="B247" t="s">
        <v>3565</v>
      </c>
      <c r="C247" t="s">
        <v>3566</v>
      </c>
      <c r="D247" t="s">
        <v>3173</v>
      </c>
      <c r="E247" t="s">
        <v>106</v>
      </c>
      <c r="F247" s="86">
        <v>44991</v>
      </c>
      <c r="G247" s="77">
        <v>17416262.151221998</v>
      </c>
      <c r="H247" s="77">
        <v>-6.170604</v>
      </c>
      <c r="I247" s="77">
        <v>-1074.6885031920001</v>
      </c>
      <c r="J247" s="90">
        <f t="shared" si="3"/>
        <v>3.8722877138537169E-3</v>
      </c>
      <c r="K247" s="90">
        <f>I247/'סכום נכסי הקרן'!$C$42</f>
        <v>-3.9616765353389526E-5</v>
      </c>
    </row>
    <row r="248" spans="2:11">
      <c r="B248" t="s">
        <v>3567</v>
      </c>
      <c r="C248" t="s">
        <v>3568</v>
      </c>
      <c r="D248" t="s">
        <v>3173</v>
      </c>
      <c r="E248" t="s">
        <v>106</v>
      </c>
      <c r="F248" s="86">
        <v>45007</v>
      </c>
      <c r="G248" s="77">
        <v>15166322.760280002</v>
      </c>
      <c r="H248" s="77">
        <v>-6.1549469999999999</v>
      </c>
      <c r="I248" s="77">
        <v>-933.47912778500029</v>
      </c>
      <c r="J248" s="90">
        <f t="shared" si="3"/>
        <v>3.3634860212280048E-3</v>
      </c>
      <c r="K248" s="90">
        <f>I248/'סכום נכסי הקרן'!$C$42</f>
        <v>-3.4411295419932582E-5</v>
      </c>
    </row>
    <row r="249" spans="2:11">
      <c r="B249" t="s">
        <v>3567</v>
      </c>
      <c r="C249" t="s">
        <v>3569</v>
      </c>
      <c r="D249" t="s">
        <v>3173</v>
      </c>
      <c r="E249" t="s">
        <v>106</v>
      </c>
      <c r="F249" s="86">
        <v>45007</v>
      </c>
      <c r="G249" s="77">
        <v>6075440.2853100002</v>
      </c>
      <c r="H249" s="77">
        <v>-6.1549469999999999</v>
      </c>
      <c r="I249" s="77">
        <v>-373.94012903299995</v>
      </c>
      <c r="J249" s="90">
        <f t="shared" si="3"/>
        <v>1.3473706688687484E-3</v>
      </c>
      <c r="K249" s="90">
        <f>I249/'סכום נכסי הקרן'!$C$42</f>
        <v>-1.3784736976450089E-5</v>
      </c>
    </row>
    <row r="250" spans="2:11">
      <c r="B250" t="s">
        <v>3567</v>
      </c>
      <c r="C250" t="s">
        <v>3570</v>
      </c>
      <c r="D250" t="s">
        <v>3173</v>
      </c>
      <c r="E250" t="s">
        <v>106</v>
      </c>
      <c r="F250" s="86">
        <v>45007</v>
      </c>
      <c r="G250" s="77">
        <v>4279753.3269600011</v>
      </c>
      <c r="H250" s="77">
        <v>-6.1549469999999999</v>
      </c>
      <c r="I250" s="77">
        <v>-263.41654901499999</v>
      </c>
      <c r="J250" s="90">
        <f t="shared" si="3"/>
        <v>9.4913518042380679E-4</v>
      </c>
      <c r="K250" s="90">
        <f>I250/'סכום נכסי הקרן'!$C$42</f>
        <v>-9.7104524534608128E-6</v>
      </c>
    </row>
    <row r="251" spans="2:11">
      <c r="B251" t="s">
        <v>3571</v>
      </c>
      <c r="C251" t="s">
        <v>3572</v>
      </c>
      <c r="D251" t="s">
        <v>3173</v>
      </c>
      <c r="E251" t="s">
        <v>106</v>
      </c>
      <c r="F251" s="86">
        <v>45036</v>
      </c>
      <c r="G251" s="77">
        <v>30332645.520560004</v>
      </c>
      <c r="H251" s="77">
        <v>-6.0836269999999999</v>
      </c>
      <c r="I251" s="77">
        <v>-1845.3251083900002</v>
      </c>
      <c r="J251" s="90">
        <f t="shared" si="3"/>
        <v>6.6490240884318486E-3</v>
      </c>
      <c r="K251" s="90">
        <f>I251/'סכום נכסי הקרן'!$C$42</f>
        <v>-6.8025117606328308E-5</v>
      </c>
    </row>
    <row r="252" spans="2:11">
      <c r="B252" t="s">
        <v>3573</v>
      </c>
      <c r="C252" t="s">
        <v>3574</v>
      </c>
      <c r="D252" t="s">
        <v>3173</v>
      </c>
      <c r="E252" t="s">
        <v>106</v>
      </c>
      <c r="F252" s="86">
        <v>45006</v>
      </c>
      <c r="G252" s="77">
        <v>2025800</v>
      </c>
      <c r="H252" s="77">
        <v>-6.2289830000000004</v>
      </c>
      <c r="I252" s="77">
        <v>-126.18674</v>
      </c>
      <c r="J252" s="90">
        <f t="shared" si="3"/>
        <v>4.5467255069905237E-4</v>
      </c>
      <c r="K252" s="90">
        <f>I252/'סכום נכסי הקרן'!$C$42</f>
        <v>-4.651683212801662E-6</v>
      </c>
    </row>
    <row r="253" spans="2:11">
      <c r="B253" t="s">
        <v>3573</v>
      </c>
      <c r="C253" t="s">
        <v>3575</v>
      </c>
      <c r="D253" t="s">
        <v>3173</v>
      </c>
      <c r="E253" t="s">
        <v>106</v>
      </c>
      <c r="F253" s="86">
        <v>45006</v>
      </c>
      <c r="G253" s="77">
        <v>12661250</v>
      </c>
      <c r="H253" s="77">
        <v>-6.2289830000000004</v>
      </c>
      <c r="I253" s="77">
        <v>-788.66713000000004</v>
      </c>
      <c r="J253" s="90">
        <f t="shared" si="3"/>
        <v>2.8417034598849384E-3</v>
      </c>
      <c r="K253" s="90">
        <f>I253/'סכום נכסי הקרן'!$C$42</f>
        <v>-2.9073020264327825E-5</v>
      </c>
    </row>
    <row r="254" spans="2:11">
      <c r="B254" t="s">
        <v>3576</v>
      </c>
      <c r="C254" t="s">
        <v>3577</v>
      </c>
      <c r="D254" t="s">
        <v>3173</v>
      </c>
      <c r="E254" t="s">
        <v>106</v>
      </c>
      <c r="F254" s="86">
        <v>45055</v>
      </c>
      <c r="G254" s="77">
        <v>79640000</v>
      </c>
      <c r="H254" s="77">
        <v>-5.9540110000000004</v>
      </c>
      <c r="I254" s="77">
        <v>-4741.7744000000002</v>
      </c>
      <c r="J254" s="90">
        <f t="shared" si="3"/>
        <v>1.708542958861976E-2</v>
      </c>
      <c r="K254" s="90">
        <f>I254/'סכום נכסי הקרן'!$C$42</f>
        <v>-1.7479833756995923E-4</v>
      </c>
    </row>
    <row r="255" spans="2:11">
      <c r="B255" t="s">
        <v>3576</v>
      </c>
      <c r="C255" t="s">
        <v>3578</v>
      </c>
      <c r="D255" t="s">
        <v>3173</v>
      </c>
      <c r="E255" t="s">
        <v>106</v>
      </c>
      <c r="F255" s="86">
        <v>45055</v>
      </c>
      <c r="G255" s="77">
        <v>17025342.198479999</v>
      </c>
      <c r="H255" s="77">
        <v>-5.9540110000000004</v>
      </c>
      <c r="I255" s="77">
        <v>-1013.6907557519999</v>
      </c>
      <c r="J255" s="90">
        <f t="shared" si="3"/>
        <v>3.6525023274062859E-3</v>
      </c>
      <c r="K255" s="90">
        <f>I255/'סכום נכסי הקרן'!$C$42</f>
        <v>-3.7368175701375661E-5</v>
      </c>
    </row>
    <row r="256" spans="2:11">
      <c r="B256" t="s">
        <v>3579</v>
      </c>
      <c r="C256" t="s">
        <v>3580</v>
      </c>
      <c r="D256" t="s">
        <v>3173</v>
      </c>
      <c r="E256" t="s">
        <v>106</v>
      </c>
      <c r="F256" s="86">
        <v>45055</v>
      </c>
      <c r="G256" s="77">
        <v>6516000</v>
      </c>
      <c r="H256" s="77">
        <v>-5.9540110000000004</v>
      </c>
      <c r="I256" s="77">
        <v>-387.96335999999997</v>
      </c>
      <c r="J256" s="90">
        <f t="shared" si="3"/>
        <v>1.3978987845234348E-3</v>
      </c>
      <c r="K256" s="90">
        <f>I256/'סכום נכסי הקרן'!$C$42</f>
        <v>-1.4301682164814844E-5</v>
      </c>
    </row>
    <row r="257" spans="2:11">
      <c r="B257" t="s">
        <v>3579</v>
      </c>
      <c r="C257" t="s">
        <v>3581</v>
      </c>
      <c r="D257" t="s">
        <v>3173</v>
      </c>
      <c r="E257" t="s">
        <v>106</v>
      </c>
      <c r="F257" s="86">
        <v>45055</v>
      </c>
      <c r="G257" s="77">
        <v>95930000</v>
      </c>
      <c r="H257" s="77">
        <v>-5.9540110000000004</v>
      </c>
      <c r="I257" s="77">
        <v>-5711.6827999999996</v>
      </c>
      <c r="J257" s="90">
        <f t="shared" si="3"/>
        <v>2.0580176549928345E-2</v>
      </c>
      <c r="K257" s="90">
        <f>I257/'סכום נכסי הקרן'!$C$42</f>
        <v>-2.1055254298199631E-4</v>
      </c>
    </row>
    <row r="258" spans="2:11">
      <c r="B258" t="s">
        <v>3579</v>
      </c>
      <c r="C258" t="s">
        <v>3582</v>
      </c>
      <c r="D258" t="s">
        <v>3173</v>
      </c>
      <c r="E258" t="s">
        <v>106</v>
      </c>
      <c r="F258" s="86">
        <v>45055</v>
      </c>
      <c r="G258" s="77">
        <v>14187785.1654</v>
      </c>
      <c r="H258" s="77">
        <v>-5.9540110000000004</v>
      </c>
      <c r="I258" s="77">
        <v>-844.74229645899993</v>
      </c>
      <c r="J258" s="90">
        <f t="shared" si="3"/>
        <v>3.0437519395016353E-3</v>
      </c>
      <c r="K258" s="90">
        <f>I258/'סכום נכסי הקרן'!$C$42</f>
        <v>-3.1140146417776188E-5</v>
      </c>
    </row>
    <row r="259" spans="2:11">
      <c r="B259" t="s">
        <v>3583</v>
      </c>
      <c r="C259" t="s">
        <v>3584</v>
      </c>
      <c r="D259" t="s">
        <v>3173</v>
      </c>
      <c r="E259" t="s">
        <v>106</v>
      </c>
      <c r="F259" s="86">
        <v>45036</v>
      </c>
      <c r="G259" s="77">
        <v>15178901.960799994</v>
      </c>
      <c r="H259" s="77">
        <v>-5.9957130000000003</v>
      </c>
      <c r="I259" s="77">
        <v>-910.08335367400002</v>
      </c>
      <c r="J259" s="90">
        <f t="shared" si="3"/>
        <v>3.2791870188872887E-3</v>
      </c>
      <c r="K259" s="90">
        <f>I259/'סכום נכסי הקרן'!$C$42</f>
        <v>-3.3548845611952447E-5</v>
      </c>
    </row>
    <row r="260" spans="2:11">
      <c r="B260" t="s">
        <v>3583</v>
      </c>
      <c r="C260" t="s">
        <v>3585</v>
      </c>
      <c r="D260" t="s">
        <v>3173</v>
      </c>
      <c r="E260" t="s">
        <v>106</v>
      </c>
      <c r="F260" s="86">
        <v>45036</v>
      </c>
      <c r="G260" s="77">
        <v>2859800</v>
      </c>
      <c r="H260" s="77">
        <v>-5.9957130000000003</v>
      </c>
      <c r="I260" s="77">
        <v>-171.46539000000001</v>
      </c>
      <c r="J260" s="90">
        <f t="shared" si="3"/>
        <v>6.1781932260004339E-4</v>
      </c>
      <c r="K260" s="90">
        <f>I260/'סכום נכסי הקרן'!$C$42</f>
        <v>-6.3208121252636377E-6</v>
      </c>
    </row>
    <row r="261" spans="2:11">
      <c r="B261" t="s">
        <v>3583</v>
      </c>
      <c r="C261" t="s">
        <v>3586</v>
      </c>
      <c r="D261" t="s">
        <v>3173</v>
      </c>
      <c r="E261" t="s">
        <v>106</v>
      </c>
      <c r="F261" s="86">
        <v>45036</v>
      </c>
      <c r="G261" s="77">
        <v>8107305.8088000007</v>
      </c>
      <c r="H261" s="77">
        <v>-5.9957130000000003</v>
      </c>
      <c r="I261" s="77">
        <v>-486.09076458799996</v>
      </c>
      <c r="J261" s="90">
        <f t="shared" si="3"/>
        <v>1.7514687185553612E-3</v>
      </c>
      <c r="K261" s="90">
        <f>I261/'סכום נכסי הקרן'!$C$42</f>
        <v>-1.7919000439601849E-5</v>
      </c>
    </row>
    <row r="262" spans="2:11">
      <c r="B262" t="s">
        <v>3583</v>
      </c>
      <c r="C262" t="s">
        <v>3587</v>
      </c>
      <c r="D262" t="s">
        <v>3173</v>
      </c>
      <c r="E262" t="s">
        <v>106</v>
      </c>
      <c r="F262" s="86">
        <v>45036</v>
      </c>
      <c r="G262" s="77">
        <v>14480000</v>
      </c>
      <c r="H262" s="77">
        <v>-5.9957130000000003</v>
      </c>
      <c r="I262" s="77">
        <v>-868.17919999999992</v>
      </c>
      <c r="J262" s="90">
        <f t="shared" si="3"/>
        <v>3.1281991382601901E-3</v>
      </c>
      <c r="K262" s="90">
        <f>I262/'סכום נכסי הקרן'!$C$42</f>
        <v>-3.2004112399952458E-5</v>
      </c>
    </row>
    <row r="263" spans="2:11">
      <c r="B263" t="s">
        <v>3588</v>
      </c>
      <c r="C263" t="s">
        <v>3589</v>
      </c>
      <c r="D263" t="s">
        <v>3173</v>
      </c>
      <c r="E263" t="s">
        <v>106</v>
      </c>
      <c r="F263" s="86">
        <v>45036</v>
      </c>
      <c r="G263" s="77">
        <v>10134132.260999998</v>
      </c>
      <c r="H263" s="77">
        <v>-5.9957130000000003</v>
      </c>
      <c r="I263" s="77">
        <v>-607.61345573600011</v>
      </c>
      <c r="J263" s="90">
        <f t="shared" si="3"/>
        <v>2.1893358981978053E-3</v>
      </c>
      <c r="K263" s="90">
        <f>I263/'סכום נכסי הקרן'!$C$42</f>
        <v>-2.239875054953918E-5</v>
      </c>
    </row>
    <row r="264" spans="2:11">
      <c r="B264" t="s">
        <v>3588</v>
      </c>
      <c r="C264" t="s">
        <v>3590</v>
      </c>
      <c r="D264" t="s">
        <v>3173</v>
      </c>
      <c r="E264" t="s">
        <v>106</v>
      </c>
      <c r="F264" s="86">
        <v>45036</v>
      </c>
      <c r="G264" s="77">
        <v>18973627.450999998</v>
      </c>
      <c r="H264" s="77">
        <v>-5.9957130000000003</v>
      </c>
      <c r="I264" s="77">
        <v>-1137.6041920950001</v>
      </c>
      <c r="J264" s="90">
        <f t="shared" si="3"/>
        <v>4.0989837736181188E-3</v>
      </c>
      <c r="K264" s="90">
        <f>I264/'סכום נכסי הקרן'!$C$42</f>
        <v>-4.1936057015032716E-5</v>
      </c>
    </row>
    <row r="265" spans="2:11">
      <c r="B265" t="s">
        <v>3591</v>
      </c>
      <c r="C265" t="s">
        <v>3592</v>
      </c>
      <c r="D265" t="s">
        <v>3173</v>
      </c>
      <c r="E265" t="s">
        <v>106</v>
      </c>
      <c r="F265" s="86">
        <v>45036</v>
      </c>
      <c r="G265" s="77">
        <v>15178901.960799994</v>
      </c>
      <c r="H265" s="77">
        <v>-5.9957130000000003</v>
      </c>
      <c r="I265" s="77">
        <v>-910.08335367400002</v>
      </c>
      <c r="J265" s="90">
        <f t="shared" si="3"/>
        <v>3.2791870188872887E-3</v>
      </c>
      <c r="K265" s="90">
        <f>I265/'סכום נכסי הקרן'!$C$42</f>
        <v>-3.3548845611952447E-5</v>
      </c>
    </row>
    <row r="266" spans="2:11">
      <c r="B266" t="s">
        <v>3593</v>
      </c>
      <c r="C266" t="s">
        <v>3594</v>
      </c>
      <c r="D266" t="s">
        <v>3173</v>
      </c>
      <c r="E266" t="s">
        <v>106</v>
      </c>
      <c r="F266" s="86">
        <v>45061</v>
      </c>
      <c r="G266" s="77">
        <v>18241438.069800001</v>
      </c>
      <c r="H266" s="77">
        <v>-5.9887620000000004</v>
      </c>
      <c r="I266" s="77">
        <v>-1092.4363899889997</v>
      </c>
      <c r="J266" s="90">
        <f t="shared" si="3"/>
        <v>3.9362364057646884E-3</v>
      </c>
      <c r="K266" s="90">
        <f>I266/'סכום נכסי הקרן'!$C$42</f>
        <v>-4.0271014342437883E-5</v>
      </c>
    </row>
    <row r="267" spans="2:11">
      <c r="B267" t="s">
        <v>3595</v>
      </c>
      <c r="C267" t="s">
        <v>3596</v>
      </c>
      <c r="D267" t="s">
        <v>3173</v>
      </c>
      <c r="E267" t="s">
        <v>106</v>
      </c>
      <c r="F267" s="86">
        <v>45055</v>
      </c>
      <c r="G267" s="77">
        <v>21490295.299506001</v>
      </c>
      <c r="H267" s="77">
        <v>-5.9247500000000004</v>
      </c>
      <c r="I267" s="77">
        <v>-1273.246285595</v>
      </c>
      <c r="J267" s="90">
        <f t="shared" si="3"/>
        <v>4.5877255909739225E-3</v>
      </c>
      <c r="K267" s="90">
        <f>I267/'סכום נכסי הקרן'!$C$42</f>
        <v>-4.6936297525907495E-5</v>
      </c>
    </row>
    <row r="268" spans="2:11">
      <c r="B268" t="s">
        <v>3597</v>
      </c>
      <c r="C268" t="s">
        <v>3598</v>
      </c>
      <c r="D268" t="s">
        <v>3173</v>
      </c>
      <c r="E268" t="s">
        <v>106</v>
      </c>
      <c r="F268" s="86">
        <v>45061</v>
      </c>
      <c r="G268" s="77">
        <v>543300</v>
      </c>
      <c r="H268" s="77">
        <v>-5.9024520000000003</v>
      </c>
      <c r="I268" s="77">
        <v>-32.068019999999997</v>
      </c>
      <c r="J268" s="90">
        <f t="shared" ref="J268:J331" si="4">I268/$I$11</f>
        <v>1.155465974417615E-4</v>
      </c>
      <c r="K268" s="90">
        <f>I268/'סכום נכסי הקרן'!$C$42</f>
        <v>-1.1821390290436852E-6</v>
      </c>
    </row>
    <row r="269" spans="2:11">
      <c r="B269" t="s">
        <v>3597</v>
      </c>
      <c r="C269" t="s">
        <v>3599</v>
      </c>
      <c r="D269" t="s">
        <v>3173</v>
      </c>
      <c r="E269" t="s">
        <v>106</v>
      </c>
      <c r="F269" s="86">
        <v>45061</v>
      </c>
      <c r="G269" s="77">
        <v>1086600</v>
      </c>
      <c r="H269" s="77">
        <v>-5.9024520000000003</v>
      </c>
      <c r="I269" s="77">
        <v>-64.136039999999994</v>
      </c>
      <c r="J269" s="90">
        <f t="shared" si="4"/>
        <v>2.3109319488352301E-4</v>
      </c>
      <c r="K269" s="90">
        <f>I269/'סכום נכסי הקרן'!$C$42</f>
        <v>-2.3642780580873704E-6</v>
      </c>
    </row>
    <row r="270" spans="2:11">
      <c r="B270" t="s">
        <v>3600</v>
      </c>
      <c r="C270" t="s">
        <v>3601</v>
      </c>
      <c r="D270" t="s">
        <v>3173</v>
      </c>
      <c r="E270" t="s">
        <v>106</v>
      </c>
      <c r="F270" s="86">
        <v>45029</v>
      </c>
      <c r="G270" s="77">
        <v>4346640</v>
      </c>
      <c r="H270" s="77">
        <v>-6.091145</v>
      </c>
      <c r="I270" s="77">
        <v>-264.76015999999998</v>
      </c>
      <c r="J270" s="90">
        <f t="shared" si="4"/>
        <v>9.5397644214193357E-4</v>
      </c>
      <c r="K270" s="90">
        <f>I270/'סכום נכסי הקרן'!$C$42</f>
        <v>-9.7599826391479961E-6</v>
      </c>
    </row>
    <row r="271" spans="2:11">
      <c r="B271" t="s">
        <v>3600</v>
      </c>
      <c r="C271" t="s">
        <v>3602</v>
      </c>
      <c r="D271" t="s">
        <v>3173</v>
      </c>
      <c r="E271" t="s">
        <v>106</v>
      </c>
      <c r="F271" s="86">
        <v>45029</v>
      </c>
      <c r="G271" s="77">
        <v>4708860</v>
      </c>
      <c r="H271" s="77">
        <v>-6.091145</v>
      </c>
      <c r="I271" s="77">
        <v>-286.82351</v>
      </c>
      <c r="J271" s="90">
        <f t="shared" si="4"/>
        <v>1.0334744909976687E-3</v>
      </c>
      <c r="K271" s="90">
        <f>I271/'סכום נכסי הקרן'!$C$42</f>
        <v>-1.0573314648621953E-5</v>
      </c>
    </row>
    <row r="272" spans="2:11">
      <c r="B272" t="s">
        <v>3600</v>
      </c>
      <c r="C272" t="s">
        <v>3603</v>
      </c>
      <c r="D272" t="s">
        <v>3173</v>
      </c>
      <c r="E272" t="s">
        <v>106</v>
      </c>
      <c r="F272" s="86">
        <v>45029</v>
      </c>
      <c r="G272" s="77">
        <v>19922100</v>
      </c>
      <c r="H272" s="77">
        <v>-6.091145</v>
      </c>
      <c r="I272" s="77">
        <v>-1213.48407</v>
      </c>
      <c r="J272" s="90">
        <f t="shared" si="4"/>
        <v>4.3723920384944361E-3</v>
      </c>
      <c r="K272" s="90">
        <f>I272/'סכום נכסי הקרן'!$C$42</f>
        <v>-4.4733253885639942E-5</v>
      </c>
    </row>
    <row r="273" spans="2:11">
      <c r="B273" t="s">
        <v>3191</v>
      </c>
      <c r="C273" t="s">
        <v>3604</v>
      </c>
      <c r="D273" t="s">
        <v>3173</v>
      </c>
      <c r="E273" t="s">
        <v>106</v>
      </c>
      <c r="F273" s="86">
        <v>45040</v>
      </c>
      <c r="G273" s="77">
        <v>36023773.5</v>
      </c>
      <c r="H273" s="77">
        <v>-5.8936809999999999</v>
      </c>
      <c r="I273" s="77">
        <v>-2123.1262299999999</v>
      </c>
      <c r="J273" s="90">
        <f t="shared" si="4"/>
        <v>7.6499893606108123E-3</v>
      </c>
      <c r="K273" s="90">
        <f>I273/'סכום נכסי הקרן'!$C$42</f>
        <v>-7.8265835560454929E-5</v>
      </c>
    </row>
    <row r="274" spans="2:11">
      <c r="B274" t="s">
        <v>3191</v>
      </c>
      <c r="C274" t="s">
        <v>3396</v>
      </c>
      <c r="D274" t="s">
        <v>3173</v>
      </c>
      <c r="E274" t="s">
        <v>106</v>
      </c>
      <c r="F274" s="86">
        <v>45040</v>
      </c>
      <c r="G274" s="77">
        <v>1738704</v>
      </c>
      <c r="H274" s="77">
        <v>-5.8936809999999999</v>
      </c>
      <c r="I274" s="77">
        <v>-102.47366000000001</v>
      </c>
      <c r="J274" s="90">
        <f t="shared" si="4"/>
        <v>3.6923024060743194E-4</v>
      </c>
      <c r="K274" s="90">
        <f>I274/'סכום נכסי הקרן'!$C$42</f>
        <v>-3.7775364033997964E-6</v>
      </c>
    </row>
    <row r="275" spans="2:11">
      <c r="B275" t="s">
        <v>3191</v>
      </c>
      <c r="C275" t="s">
        <v>3605</v>
      </c>
      <c r="D275" t="s">
        <v>3173</v>
      </c>
      <c r="E275" t="s">
        <v>106</v>
      </c>
      <c r="F275" s="86">
        <v>45040</v>
      </c>
      <c r="G275" s="77">
        <v>38155859.280000001</v>
      </c>
      <c r="H275" s="77">
        <v>-5.8936809999999999</v>
      </c>
      <c r="I275" s="77">
        <v>-2248.7845600000001</v>
      </c>
      <c r="J275" s="90">
        <f t="shared" si="4"/>
        <v>8.1027579590997132E-3</v>
      </c>
      <c r="K275" s="90">
        <f>I275/'סכום נכסי הקרן'!$C$42</f>
        <v>-8.2898039738244872E-5</v>
      </c>
    </row>
    <row r="276" spans="2:11">
      <c r="B276" t="s">
        <v>3191</v>
      </c>
      <c r="C276" t="s">
        <v>3606</v>
      </c>
      <c r="D276" t="s">
        <v>3173</v>
      </c>
      <c r="E276" t="s">
        <v>106</v>
      </c>
      <c r="F276" s="86">
        <v>45040</v>
      </c>
      <c r="G276" s="77">
        <v>69942990.700000003</v>
      </c>
      <c r="H276" s="77">
        <v>-5.8936809999999999</v>
      </c>
      <c r="I276" s="77">
        <v>-4122.2166200000001</v>
      </c>
      <c r="J276" s="90">
        <f t="shared" si="4"/>
        <v>1.4853056233558506E-2</v>
      </c>
      <c r="K276" s="90">
        <f>I276/'סכום נכסי הקרן'!$C$42</f>
        <v>-1.519592775816699E-4</v>
      </c>
    </row>
    <row r="277" spans="2:11">
      <c r="B277" t="s">
        <v>3191</v>
      </c>
      <c r="C277" t="s">
        <v>3607</v>
      </c>
      <c r="D277" t="s">
        <v>3173</v>
      </c>
      <c r="E277" t="s">
        <v>106</v>
      </c>
      <c r="F277" s="86">
        <v>45040</v>
      </c>
      <c r="G277" s="77">
        <v>20307700.489999998</v>
      </c>
      <c r="H277" s="77">
        <v>-5.8936809999999999</v>
      </c>
      <c r="I277" s="77">
        <v>-1196.87105</v>
      </c>
      <c r="J277" s="90">
        <f t="shared" si="4"/>
        <v>4.3125324670512371E-3</v>
      </c>
      <c r="K277" s="90">
        <f>I277/'סכום נכסי הקרן'!$C$42</f>
        <v>-4.412084004367891E-5</v>
      </c>
    </row>
    <row r="278" spans="2:11">
      <c r="B278" t="s">
        <v>3191</v>
      </c>
      <c r="C278" t="s">
        <v>3608</v>
      </c>
      <c r="D278" t="s">
        <v>3173</v>
      </c>
      <c r="E278" t="s">
        <v>106</v>
      </c>
      <c r="F278" s="86">
        <v>45040</v>
      </c>
      <c r="G278" s="77">
        <v>519075.59</v>
      </c>
      <c r="H278" s="77">
        <v>-5.8936809999999999</v>
      </c>
      <c r="I278" s="77">
        <v>-30.592659999999999</v>
      </c>
      <c r="J278" s="90">
        <f t="shared" si="4"/>
        <v>1.1023062133841378E-4</v>
      </c>
      <c r="K278" s="90">
        <f>I278/'סכום נכסי הקרן'!$C$42</f>
        <v>-1.1277521152931671E-6</v>
      </c>
    </row>
    <row r="279" spans="2:11">
      <c r="B279" t="s">
        <v>3191</v>
      </c>
      <c r="C279" t="s">
        <v>3609</v>
      </c>
      <c r="D279" t="s">
        <v>3173</v>
      </c>
      <c r="E279" t="s">
        <v>106</v>
      </c>
      <c r="F279" s="86">
        <v>45040</v>
      </c>
      <c r="G279" s="77">
        <v>5249147.38</v>
      </c>
      <c r="H279" s="77">
        <v>-5.8936809999999999</v>
      </c>
      <c r="I279" s="77">
        <v>-309.36798999999996</v>
      </c>
      <c r="J279" s="90">
        <f t="shared" si="4"/>
        <v>1.1147061340830177E-3</v>
      </c>
      <c r="K279" s="90">
        <f>I279/'סכום נכסי הקרן'!$C$42</f>
        <v>-1.1404382787456054E-5</v>
      </c>
    </row>
    <row r="280" spans="2:11">
      <c r="B280" t="s">
        <v>3191</v>
      </c>
      <c r="C280" t="s">
        <v>3610</v>
      </c>
      <c r="D280" t="s">
        <v>3173</v>
      </c>
      <c r="E280" t="s">
        <v>106</v>
      </c>
      <c r="F280" s="86">
        <v>45040</v>
      </c>
      <c r="G280" s="77">
        <v>3863726.3</v>
      </c>
      <c r="H280" s="77">
        <v>-5.8936809999999999</v>
      </c>
      <c r="I280" s="77">
        <v>-227.7157</v>
      </c>
      <c r="J280" s="90">
        <f t="shared" si="4"/>
        <v>8.2049887455068731E-4</v>
      </c>
      <c r="K280" s="90">
        <f>I280/'סכום נכסי הקרן'!$C$42</f>
        <v>-8.3943946803077684E-6</v>
      </c>
    </row>
    <row r="281" spans="2:11">
      <c r="B281" t="s">
        <v>3191</v>
      </c>
      <c r="C281" t="s">
        <v>3209</v>
      </c>
      <c r="D281" t="s">
        <v>3173</v>
      </c>
      <c r="E281" t="s">
        <v>106</v>
      </c>
      <c r="F281" s="86">
        <v>45040</v>
      </c>
      <c r="G281" s="77">
        <v>5365350.76</v>
      </c>
      <c r="H281" s="77">
        <v>-5.8936809999999999</v>
      </c>
      <c r="I281" s="77">
        <v>-316.21665000000002</v>
      </c>
      <c r="J281" s="90">
        <f t="shared" si="4"/>
        <v>1.1393830352460924E-3</v>
      </c>
      <c r="K281" s="90">
        <f>I281/'סכום נכסי הקרן'!$C$42</f>
        <v>-1.1656848274338325E-5</v>
      </c>
    </row>
    <row r="282" spans="2:11">
      <c r="B282" t="s">
        <v>3191</v>
      </c>
      <c r="C282" t="s">
        <v>3611</v>
      </c>
      <c r="D282" t="s">
        <v>3173</v>
      </c>
      <c r="E282" t="s">
        <v>106</v>
      </c>
      <c r="F282" s="86">
        <v>45040</v>
      </c>
      <c r="G282" s="77">
        <v>86898.98</v>
      </c>
      <c r="H282" s="77">
        <v>-5.8936830000000002</v>
      </c>
      <c r="I282" s="77">
        <v>-5.12155</v>
      </c>
      <c r="J282" s="90">
        <f t="shared" si="4"/>
        <v>1.8453826464117636E-5</v>
      </c>
      <c r="K282" s="90">
        <f>I282/'סכום נכסי הקרן'!$C$42</f>
        <v>-1.887981903528402E-7</v>
      </c>
    </row>
    <row r="283" spans="2:11">
      <c r="B283" t="s">
        <v>3612</v>
      </c>
      <c r="C283" t="s">
        <v>3613</v>
      </c>
      <c r="D283" t="s">
        <v>3173</v>
      </c>
      <c r="E283" t="s">
        <v>106</v>
      </c>
      <c r="F283" s="86">
        <v>45061</v>
      </c>
      <c r="G283" s="77">
        <v>362250</v>
      </c>
      <c r="H283" s="77">
        <v>-5.8878339999999998</v>
      </c>
      <c r="I283" s="77">
        <v>-21.328679999999999</v>
      </c>
      <c r="J283" s="90">
        <f t="shared" si="4"/>
        <v>7.6850906352314541E-5</v>
      </c>
      <c r="K283" s="90">
        <f>I283/'סכום נכסי הקרן'!$C$42</f>
        <v>-7.8624951169368951E-7</v>
      </c>
    </row>
    <row r="284" spans="2:11">
      <c r="B284" t="s">
        <v>3612</v>
      </c>
      <c r="C284" t="s">
        <v>3614</v>
      </c>
      <c r="D284" t="s">
        <v>3173</v>
      </c>
      <c r="E284" t="s">
        <v>106</v>
      </c>
      <c r="F284" s="86">
        <v>45061</v>
      </c>
      <c r="G284" s="77">
        <v>181125</v>
      </c>
      <c r="H284" s="77">
        <v>-5.8878339999999998</v>
      </c>
      <c r="I284" s="77">
        <v>-10.664339999999999</v>
      </c>
      <c r="J284" s="90">
        <f t="shared" si="4"/>
        <v>3.8425453176157271E-5</v>
      </c>
      <c r="K284" s="90">
        <f>I284/'סכום נכסי הקרן'!$C$42</f>
        <v>-3.9312475584684475E-7</v>
      </c>
    </row>
    <row r="285" spans="2:11">
      <c r="B285" t="s">
        <v>3612</v>
      </c>
      <c r="C285" t="s">
        <v>3615</v>
      </c>
      <c r="D285" t="s">
        <v>3173</v>
      </c>
      <c r="E285" t="s">
        <v>106</v>
      </c>
      <c r="F285" s="86">
        <v>45061</v>
      </c>
      <c r="G285" s="77">
        <v>199237.5</v>
      </c>
      <c r="H285" s="77">
        <v>-5.8878320000000004</v>
      </c>
      <c r="I285" s="77">
        <v>-11.73077</v>
      </c>
      <c r="J285" s="90">
        <f t="shared" si="4"/>
        <v>4.2267984081084294E-5</v>
      </c>
      <c r="K285" s="90">
        <f>I285/'סכום נכסי הקרן'!$C$42</f>
        <v>-4.3243708397758241E-7</v>
      </c>
    </row>
    <row r="286" spans="2:11">
      <c r="B286" t="s">
        <v>3612</v>
      </c>
      <c r="C286" t="s">
        <v>3616</v>
      </c>
      <c r="D286" t="s">
        <v>3173</v>
      </c>
      <c r="E286" t="s">
        <v>106</v>
      </c>
      <c r="F286" s="86">
        <v>45061</v>
      </c>
      <c r="G286" s="77">
        <v>326025</v>
      </c>
      <c r="H286" s="77">
        <v>-5.8878339999999998</v>
      </c>
      <c r="I286" s="77">
        <v>-19.195810000000002</v>
      </c>
      <c r="J286" s="90">
        <f t="shared" si="4"/>
        <v>6.9165808510738739E-5</v>
      </c>
      <c r="K286" s="90">
        <f>I286/'סכום נכסי הקרן'!$C$42</f>
        <v>-7.0762448679734727E-7</v>
      </c>
    </row>
    <row r="287" spans="2:11">
      <c r="B287" t="s">
        <v>3612</v>
      </c>
      <c r="C287" t="s">
        <v>3617</v>
      </c>
      <c r="D287" t="s">
        <v>3173</v>
      </c>
      <c r="E287" t="s">
        <v>106</v>
      </c>
      <c r="F287" s="86">
        <v>45061</v>
      </c>
      <c r="G287" s="77">
        <v>271687.5</v>
      </c>
      <c r="H287" s="77">
        <v>-5.8878339999999998</v>
      </c>
      <c r="I287" s="77">
        <v>-15.996510000000001</v>
      </c>
      <c r="J287" s="90">
        <f t="shared" si="4"/>
        <v>5.7638179764235913E-5</v>
      </c>
      <c r="K287" s="90">
        <f>I287/'סכום נכסי הקרן'!$C$42</f>
        <v>-5.8968713377026716E-7</v>
      </c>
    </row>
    <row r="288" spans="2:11">
      <c r="B288" t="s">
        <v>3612</v>
      </c>
      <c r="C288" t="s">
        <v>3618</v>
      </c>
      <c r="D288" t="s">
        <v>3173</v>
      </c>
      <c r="E288" t="s">
        <v>106</v>
      </c>
      <c r="F288" s="86">
        <v>45061</v>
      </c>
      <c r="G288" s="77">
        <v>1086750</v>
      </c>
      <c r="H288" s="77">
        <v>-5.8878339999999998</v>
      </c>
      <c r="I288" s="77">
        <v>-63.986040000000003</v>
      </c>
      <c r="J288" s="90">
        <f t="shared" si="4"/>
        <v>2.3055271905694365E-4</v>
      </c>
      <c r="K288" s="90">
        <f>I288/'סכום נכסי הקרן'!$C$42</f>
        <v>-2.3587485350810686E-6</v>
      </c>
    </row>
    <row r="289" spans="2:11">
      <c r="B289" t="s">
        <v>3619</v>
      </c>
      <c r="C289" t="s">
        <v>3620</v>
      </c>
      <c r="D289" t="s">
        <v>3173</v>
      </c>
      <c r="E289" t="s">
        <v>106</v>
      </c>
      <c r="F289" s="86">
        <v>45061</v>
      </c>
      <c r="G289" s="77">
        <v>94198</v>
      </c>
      <c r="H289" s="77">
        <v>-5.8732239999999996</v>
      </c>
      <c r="I289" s="77">
        <v>-5.5324600000000004</v>
      </c>
      <c r="J289" s="90">
        <f t="shared" si="4"/>
        <v>1.9934405943449204E-5</v>
      </c>
      <c r="K289" s="90">
        <f>I289/'סכום נכסי הקרן'!$C$42</f>
        <v>-2.0394576567630391E-7</v>
      </c>
    </row>
    <row r="290" spans="2:11">
      <c r="B290" t="s">
        <v>3619</v>
      </c>
      <c r="C290" t="s">
        <v>3621</v>
      </c>
      <c r="D290" t="s">
        <v>3173</v>
      </c>
      <c r="E290" t="s">
        <v>106</v>
      </c>
      <c r="F290" s="86">
        <v>45061</v>
      </c>
      <c r="G290" s="77">
        <v>10869</v>
      </c>
      <c r="H290" s="77">
        <v>-5.8732170000000004</v>
      </c>
      <c r="I290" s="77">
        <v>-0.63836000000000004</v>
      </c>
      <c r="J290" s="90">
        <f t="shared" si="4"/>
        <v>2.3001209910347718E-6</v>
      </c>
      <c r="K290" s="90">
        <f>I290/'סכום נכסי הקרן'!$C$42</f>
        <v>-2.3532175375352984E-8</v>
      </c>
    </row>
    <row r="291" spans="2:11">
      <c r="B291" t="s">
        <v>3622</v>
      </c>
      <c r="C291" t="s">
        <v>3623</v>
      </c>
      <c r="D291" t="s">
        <v>3173</v>
      </c>
      <c r="E291" t="s">
        <v>106</v>
      </c>
      <c r="F291" s="86">
        <v>44984</v>
      </c>
      <c r="G291" s="77">
        <v>11399900.471249999</v>
      </c>
      <c r="H291" s="77">
        <v>-5.9675399999999996</v>
      </c>
      <c r="I291" s="77">
        <v>-680.29364573899988</v>
      </c>
      <c r="J291" s="90">
        <f t="shared" si="4"/>
        <v>2.4512151366499254E-3</v>
      </c>
      <c r="K291" s="90">
        <f>I291/'סכום נכסי הקרן'!$C$42</f>
        <v>-2.5077995767699102E-5</v>
      </c>
    </row>
    <row r="292" spans="2:11">
      <c r="B292" t="s">
        <v>3624</v>
      </c>
      <c r="C292" t="s">
        <v>3625</v>
      </c>
      <c r="D292" t="s">
        <v>3173</v>
      </c>
      <c r="E292" t="s">
        <v>106</v>
      </c>
      <c r="F292" s="86">
        <v>45068</v>
      </c>
      <c r="G292" s="77">
        <v>90662.5</v>
      </c>
      <c r="H292" s="77">
        <v>-5.7710410000000003</v>
      </c>
      <c r="I292" s="77">
        <v>-5.23217</v>
      </c>
      <c r="J292" s="90">
        <f t="shared" si="4"/>
        <v>1.8852409370359048E-5</v>
      </c>
      <c r="K292" s="90">
        <f>I292/'סכום נכסי הקרן'!$C$42</f>
        <v>-1.9287602925255437E-7</v>
      </c>
    </row>
    <row r="293" spans="2:11">
      <c r="B293" t="s">
        <v>3624</v>
      </c>
      <c r="C293" t="s">
        <v>3438</v>
      </c>
      <c r="D293" t="s">
        <v>3173</v>
      </c>
      <c r="E293" t="s">
        <v>106</v>
      </c>
      <c r="F293" s="86">
        <v>45068</v>
      </c>
      <c r="G293" s="77">
        <v>145060</v>
      </c>
      <c r="H293" s="77">
        <v>-5.7710400000000002</v>
      </c>
      <c r="I293" s="77">
        <v>-8.3714699999999986</v>
      </c>
      <c r="J293" s="90">
        <f t="shared" si="4"/>
        <v>3.0163847786230116E-5</v>
      </c>
      <c r="K293" s="90">
        <f>I293/'סכום נכסי הקרן'!$C$42</f>
        <v>-3.0860157307711355E-7</v>
      </c>
    </row>
    <row r="294" spans="2:11">
      <c r="B294" t="s">
        <v>3626</v>
      </c>
      <c r="C294" t="s">
        <v>3627</v>
      </c>
      <c r="D294" t="s">
        <v>3173</v>
      </c>
      <c r="E294" t="s">
        <v>106</v>
      </c>
      <c r="F294" s="86">
        <v>45040</v>
      </c>
      <c r="G294" s="77">
        <v>59807942.799999997</v>
      </c>
      <c r="H294" s="77">
        <v>-5.9215400000000002</v>
      </c>
      <c r="I294" s="77">
        <v>-3541.5511900000001</v>
      </c>
      <c r="J294" s="90">
        <f t="shared" si="4"/>
        <v>1.2760818711923014E-2</v>
      </c>
      <c r="K294" s="90">
        <f>I294/'סכום נכסי הקרן'!$C$42</f>
        <v>-1.3055392522067494E-4</v>
      </c>
    </row>
    <row r="295" spans="2:11">
      <c r="B295" t="s">
        <v>3626</v>
      </c>
      <c r="C295" t="s">
        <v>3628</v>
      </c>
      <c r="D295" t="s">
        <v>3173</v>
      </c>
      <c r="E295" t="s">
        <v>106</v>
      </c>
      <c r="F295" s="86">
        <v>45040</v>
      </c>
      <c r="G295" s="77">
        <v>13481648</v>
      </c>
      <c r="H295" s="77">
        <v>-5.9215400000000002</v>
      </c>
      <c r="I295" s="77">
        <v>-798.32116000000008</v>
      </c>
      <c r="J295" s="90">
        <f t="shared" si="4"/>
        <v>2.876488592178753E-3</v>
      </c>
      <c r="K295" s="90">
        <f>I295/'סכום נכסי הקרן'!$C$42</f>
        <v>-2.9428901470918025E-5</v>
      </c>
    </row>
    <row r="296" spans="2:11">
      <c r="B296" t="s">
        <v>3626</v>
      </c>
      <c r="C296" t="s">
        <v>3629</v>
      </c>
      <c r="D296" t="s">
        <v>3173</v>
      </c>
      <c r="E296" t="s">
        <v>106</v>
      </c>
      <c r="F296" s="86">
        <v>45040</v>
      </c>
      <c r="G296" s="77">
        <v>4172200</v>
      </c>
      <c r="H296" s="77">
        <v>-5.9215400000000002</v>
      </c>
      <c r="I296" s="77">
        <v>-247.05848999999998</v>
      </c>
      <c r="J296" s="90">
        <f t="shared" si="4"/>
        <v>8.9019427730803024E-4</v>
      </c>
      <c r="K296" s="90">
        <f>I296/'סכום נכסי הקרן'!$C$42</f>
        <v>-9.107437362381557E-6</v>
      </c>
    </row>
    <row r="297" spans="2:11">
      <c r="B297" t="s">
        <v>3626</v>
      </c>
      <c r="C297" t="s">
        <v>3630</v>
      </c>
      <c r="D297" t="s">
        <v>3173</v>
      </c>
      <c r="E297" t="s">
        <v>106</v>
      </c>
      <c r="F297" s="86">
        <v>45040</v>
      </c>
      <c r="G297" s="77">
        <v>16912647.600000001</v>
      </c>
      <c r="H297" s="77">
        <v>-5.9215400000000002</v>
      </c>
      <c r="I297" s="77">
        <v>-1001.4891700000001</v>
      </c>
      <c r="J297" s="90">
        <f t="shared" si="4"/>
        <v>3.6085379131070103E-3</v>
      </c>
      <c r="K297" s="90">
        <f>I297/'סכום נכסי הקרן'!$C$42</f>
        <v>-3.6918382707181993E-5</v>
      </c>
    </row>
    <row r="298" spans="2:11">
      <c r="B298" t="s">
        <v>3631</v>
      </c>
      <c r="C298" t="s">
        <v>3632</v>
      </c>
      <c r="D298" t="s">
        <v>3173</v>
      </c>
      <c r="E298" t="s">
        <v>106</v>
      </c>
      <c r="F298" s="86">
        <v>45061</v>
      </c>
      <c r="G298" s="77">
        <v>54427500</v>
      </c>
      <c r="H298" s="77">
        <v>-5.9069440000000002</v>
      </c>
      <c r="I298" s="77">
        <v>-3215.002</v>
      </c>
      <c r="J298" s="90">
        <f t="shared" si="4"/>
        <v>1.1584205756029158E-2</v>
      </c>
      <c r="K298" s="90">
        <f>I298/'סכום נכסי הקרן'!$C$42</f>
        <v>-1.185161834953797E-4</v>
      </c>
    </row>
    <row r="299" spans="2:11">
      <c r="B299" t="s">
        <v>3633</v>
      </c>
      <c r="C299" t="s">
        <v>3634</v>
      </c>
      <c r="D299" t="s">
        <v>3173</v>
      </c>
      <c r="E299" t="s">
        <v>106</v>
      </c>
      <c r="F299" s="86">
        <v>45061</v>
      </c>
      <c r="G299" s="77">
        <v>7983800</v>
      </c>
      <c r="H299" s="77">
        <v>-5.8923519999999998</v>
      </c>
      <c r="I299" s="77">
        <v>-470.43362999999999</v>
      </c>
      <c r="J299" s="90">
        <f t="shared" si="4"/>
        <v>1.6950533668332682E-3</v>
      </c>
      <c r="K299" s="90">
        <f>I299/'סכום נכסי הקרן'!$C$42</f>
        <v>-1.7341823866821097E-5</v>
      </c>
    </row>
    <row r="300" spans="2:11">
      <c r="B300" t="s">
        <v>3633</v>
      </c>
      <c r="C300" t="s">
        <v>3635</v>
      </c>
      <c r="D300" t="s">
        <v>3173</v>
      </c>
      <c r="E300" t="s">
        <v>106</v>
      </c>
      <c r="F300" s="86">
        <v>45061</v>
      </c>
      <c r="G300" s="77">
        <v>2322560</v>
      </c>
      <c r="H300" s="77">
        <v>-5.8923519999999998</v>
      </c>
      <c r="I300" s="77">
        <v>-136.85342</v>
      </c>
      <c r="J300" s="90">
        <f t="shared" si="4"/>
        <v>4.931064352981043E-4</v>
      </c>
      <c r="K300" s="90">
        <f>I300/'סכום נכסי הקרן'!$C$42</f>
        <v>-5.0448942292074052E-6</v>
      </c>
    </row>
    <row r="301" spans="2:11">
      <c r="B301" t="s">
        <v>3636</v>
      </c>
      <c r="C301" t="s">
        <v>3637</v>
      </c>
      <c r="D301" t="s">
        <v>3173</v>
      </c>
      <c r="E301" t="s">
        <v>106</v>
      </c>
      <c r="F301" s="86">
        <v>45061</v>
      </c>
      <c r="G301" s="77">
        <v>41745000</v>
      </c>
      <c r="H301" s="77">
        <v>-5.6967819999999998</v>
      </c>
      <c r="I301" s="77">
        <v>-2378.1217999999999</v>
      </c>
      <c r="J301" s="90">
        <f t="shared" si="4"/>
        <v>8.5687823037430208E-3</v>
      </c>
      <c r="K301" s="90">
        <f>I301/'סכום נכסי הקרן'!$C$42</f>
        <v>-8.7665861365922215E-5</v>
      </c>
    </row>
    <row r="302" spans="2:11">
      <c r="B302" t="s">
        <v>3636</v>
      </c>
      <c r="C302" t="s">
        <v>3638</v>
      </c>
      <c r="D302" t="s">
        <v>3173</v>
      </c>
      <c r="E302" t="s">
        <v>106</v>
      </c>
      <c r="F302" s="86">
        <v>45061</v>
      </c>
      <c r="G302" s="77">
        <v>15220832.629199997</v>
      </c>
      <c r="H302" s="77">
        <v>-5.6967819999999998</v>
      </c>
      <c r="I302" s="77">
        <v>-867.097709657</v>
      </c>
      <c r="J302" s="90">
        <f t="shared" si="4"/>
        <v>3.1243023423463867E-3</v>
      </c>
      <c r="K302" s="90">
        <f>I302/'סכום נכסי הקרן'!$C$42</f>
        <v>-3.1964244895067713E-5</v>
      </c>
    </row>
    <row r="303" spans="2:11">
      <c r="B303" t="s">
        <v>3639</v>
      </c>
      <c r="C303" t="s">
        <v>3640</v>
      </c>
      <c r="D303" t="s">
        <v>3173</v>
      </c>
      <c r="E303" t="s">
        <v>106</v>
      </c>
      <c r="F303" s="86">
        <v>45061</v>
      </c>
      <c r="G303" s="77">
        <v>22831248.943799995</v>
      </c>
      <c r="H303" s="77">
        <v>-5.6967819999999998</v>
      </c>
      <c r="I303" s="77">
        <v>-1300.646564486</v>
      </c>
      <c r="J303" s="90">
        <f t="shared" si="4"/>
        <v>4.6864535135213818E-3</v>
      </c>
      <c r="K303" s="90">
        <f>I303/'סכום נכסי הקרן'!$C$42</f>
        <v>-4.7946367342619998E-5</v>
      </c>
    </row>
    <row r="304" spans="2:11">
      <c r="B304" t="s">
        <v>3641</v>
      </c>
      <c r="C304" t="s">
        <v>3642</v>
      </c>
      <c r="D304" t="s">
        <v>3173</v>
      </c>
      <c r="E304" t="s">
        <v>106</v>
      </c>
      <c r="F304" s="86">
        <v>45061</v>
      </c>
      <c r="G304" s="77">
        <v>20324254.203000002</v>
      </c>
      <c r="H304" s="77">
        <v>-5.6967819999999998</v>
      </c>
      <c r="I304" s="77">
        <v>-1157.8285300970001</v>
      </c>
      <c r="J304" s="90">
        <f t="shared" si="4"/>
        <v>4.1718555456091311E-3</v>
      </c>
      <c r="K304" s="90">
        <f>I304/'סכום נכסי הקרן'!$C$42</f>
        <v>-4.2681596630161298E-5</v>
      </c>
    </row>
    <row r="305" spans="2:11">
      <c r="B305" t="s">
        <v>3643</v>
      </c>
      <c r="C305" t="s">
        <v>3644</v>
      </c>
      <c r="D305" t="s">
        <v>3173</v>
      </c>
      <c r="E305" t="s">
        <v>106</v>
      </c>
      <c r="F305" s="86">
        <v>45062</v>
      </c>
      <c r="G305" s="77">
        <v>34236558</v>
      </c>
      <c r="H305" s="77">
        <v>-5.6377350000000002</v>
      </c>
      <c r="I305" s="77">
        <v>-1930.1663500000002</v>
      </c>
      <c r="J305" s="90">
        <f t="shared" si="4"/>
        <v>6.9547216896797548E-3</v>
      </c>
      <c r="K305" s="90">
        <f>I305/'סכום נכסי הקרן'!$C$42</f>
        <v>-7.1152661588766449E-5</v>
      </c>
    </row>
    <row r="306" spans="2:11">
      <c r="B306" t="s">
        <v>3643</v>
      </c>
      <c r="C306" t="s">
        <v>3645</v>
      </c>
      <c r="D306" t="s">
        <v>3173</v>
      </c>
      <c r="E306" t="s">
        <v>106</v>
      </c>
      <c r="F306" s="86">
        <v>45062</v>
      </c>
      <c r="G306" s="77">
        <v>100178056.62</v>
      </c>
      <c r="H306" s="77">
        <v>-5.6377350000000002</v>
      </c>
      <c r="I306" s="77">
        <v>-5647.7731699999995</v>
      </c>
      <c r="J306" s="90">
        <f t="shared" si="4"/>
        <v>2.0349899149257462E-2</v>
      </c>
      <c r="K306" s="90">
        <f>I306/'סכום נכסי הקרן'!$C$42</f>
        <v>-2.0819661118593464E-4</v>
      </c>
    </row>
    <row r="307" spans="2:11">
      <c r="B307" t="s">
        <v>3643</v>
      </c>
      <c r="C307" t="s">
        <v>3646</v>
      </c>
      <c r="D307" t="s">
        <v>3173</v>
      </c>
      <c r="E307" t="s">
        <v>106</v>
      </c>
      <c r="F307" s="86">
        <v>45062</v>
      </c>
      <c r="G307" s="77">
        <v>102019860</v>
      </c>
      <c r="H307" s="77">
        <v>-5.6377350000000002</v>
      </c>
      <c r="I307" s="77">
        <v>-5751.60916</v>
      </c>
      <c r="J307" s="90">
        <f t="shared" si="4"/>
        <v>2.0724038099417055E-2</v>
      </c>
      <c r="K307" s="90">
        <f>I307/'סכום נכסי הקרן'!$C$42</f>
        <v>-2.1202436782318229E-4</v>
      </c>
    </row>
    <row r="308" spans="2:11">
      <c r="B308" t="s">
        <v>3647</v>
      </c>
      <c r="C308" t="s">
        <v>3648</v>
      </c>
      <c r="D308" t="s">
        <v>3173</v>
      </c>
      <c r="E308" t="s">
        <v>106</v>
      </c>
      <c r="F308" s="86">
        <v>45061</v>
      </c>
      <c r="G308" s="77">
        <v>30455921.685656</v>
      </c>
      <c r="H308" s="77">
        <v>-5.6473060000000004</v>
      </c>
      <c r="I308" s="77">
        <v>-1719.9389920580004</v>
      </c>
      <c r="J308" s="90">
        <f t="shared" si="4"/>
        <v>6.1972363226577391E-3</v>
      </c>
      <c r="K308" s="90">
        <f>I308/'סכום נכסי הקרן'!$C$42</f>
        <v>-6.340294817347062E-5</v>
      </c>
    </row>
    <row r="309" spans="2:11">
      <c r="B309" t="s">
        <v>3649</v>
      </c>
      <c r="C309" t="s">
        <v>3650</v>
      </c>
      <c r="D309" t="s">
        <v>3173</v>
      </c>
      <c r="E309" t="s">
        <v>106</v>
      </c>
      <c r="F309" s="86">
        <v>45068</v>
      </c>
      <c r="G309" s="77">
        <v>27240000</v>
      </c>
      <c r="H309" s="77">
        <v>-5.8048859999999998</v>
      </c>
      <c r="I309" s="77">
        <v>-1581.251</v>
      </c>
      <c r="J309" s="90">
        <f t="shared" si="4"/>
        <v>5.6975196083631861E-3</v>
      </c>
      <c r="K309" s="90">
        <f>I309/'סכום נכסי הקרן'!$C$42</f>
        <v>-5.8290425221586999E-5</v>
      </c>
    </row>
    <row r="310" spans="2:11">
      <c r="B310" t="s">
        <v>3651</v>
      </c>
      <c r="C310" t="s">
        <v>3652</v>
      </c>
      <c r="D310" t="s">
        <v>3173</v>
      </c>
      <c r="E310" t="s">
        <v>106</v>
      </c>
      <c r="F310" s="86">
        <v>45085</v>
      </c>
      <c r="G310" s="77">
        <v>1090200</v>
      </c>
      <c r="H310" s="77">
        <v>-5.552746</v>
      </c>
      <c r="I310" s="77">
        <v>-60.53604</v>
      </c>
      <c r="J310" s="90">
        <f t="shared" si="4"/>
        <v>2.1812177504561779E-4</v>
      </c>
      <c r="K310" s="90">
        <f>I310/'סכום נכסי הקרן'!$C$42</f>
        <v>-2.2315695059361224E-6</v>
      </c>
    </row>
    <row r="311" spans="2:11">
      <c r="B311" t="s">
        <v>3653</v>
      </c>
      <c r="C311" t="s">
        <v>3654</v>
      </c>
      <c r="D311" t="s">
        <v>3173</v>
      </c>
      <c r="E311" t="s">
        <v>106</v>
      </c>
      <c r="F311" s="86">
        <v>45005</v>
      </c>
      <c r="G311" s="77">
        <v>17156457.109214999</v>
      </c>
      <c r="H311" s="77">
        <v>-5.5763870000000004</v>
      </c>
      <c r="I311" s="77">
        <v>-956.7104665920001</v>
      </c>
      <c r="J311" s="90">
        <f t="shared" si="4"/>
        <v>3.4471925348563979E-3</v>
      </c>
      <c r="K311" s="90">
        <f>I311/'סכום נכסי הקרן'!$C$42</f>
        <v>-3.5267683569269263E-5</v>
      </c>
    </row>
    <row r="312" spans="2:11">
      <c r="B312" t="s">
        <v>3655</v>
      </c>
      <c r="C312" t="s">
        <v>3656</v>
      </c>
      <c r="D312" t="s">
        <v>3173</v>
      </c>
      <c r="E312" t="s">
        <v>106</v>
      </c>
      <c r="F312" s="86">
        <v>45069</v>
      </c>
      <c r="G312" s="77">
        <v>1455360</v>
      </c>
      <c r="H312" s="77">
        <v>-5.4250990000000003</v>
      </c>
      <c r="I312" s="77">
        <v>-78.954719999999995</v>
      </c>
      <c r="J312" s="90">
        <f t="shared" si="4"/>
        <v>2.8448745036229226E-4</v>
      </c>
      <c r="K312" s="90">
        <f>I312/'סכום נכסי הקרן'!$C$42</f>
        <v>-2.9105462713075527E-6</v>
      </c>
    </row>
    <row r="313" spans="2:11">
      <c r="B313" t="s">
        <v>3655</v>
      </c>
      <c r="C313" t="s">
        <v>3657</v>
      </c>
      <c r="D313" t="s">
        <v>3173</v>
      </c>
      <c r="E313" t="s">
        <v>106</v>
      </c>
      <c r="F313" s="86">
        <v>45069</v>
      </c>
      <c r="G313" s="77">
        <v>1564512</v>
      </c>
      <c r="H313" s="77">
        <v>-5.4250990000000003</v>
      </c>
      <c r="I313" s="77">
        <v>-84.876320000000007</v>
      </c>
      <c r="J313" s="90">
        <f t="shared" si="4"/>
        <v>3.0582399472677555E-4</v>
      </c>
      <c r="K313" s="90">
        <f>I313/'סכום נכסי הקרן'!$C$42</f>
        <v>-3.1288370942016731E-6</v>
      </c>
    </row>
    <row r="314" spans="2:11">
      <c r="B314" t="s">
        <v>3655</v>
      </c>
      <c r="C314" t="s">
        <v>3658</v>
      </c>
      <c r="D314" t="s">
        <v>3173</v>
      </c>
      <c r="E314" t="s">
        <v>106</v>
      </c>
      <c r="F314" s="86">
        <v>45069</v>
      </c>
      <c r="G314" s="77">
        <v>145536</v>
      </c>
      <c r="H314" s="77">
        <v>-5.4250980000000002</v>
      </c>
      <c r="I314" s="77">
        <v>-7.8954700000000004</v>
      </c>
      <c r="J314" s="90">
        <f t="shared" si="4"/>
        <v>2.8448737829884876E-5</v>
      </c>
      <c r="K314" s="90">
        <f>I314/'סכום נכסי הקרן'!$C$42</f>
        <v>-2.9105455340378193E-7</v>
      </c>
    </row>
    <row r="315" spans="2:11">
      <c r="B315" t="s">
        <v>3655</v>
      </c>
      <c r="C315" t="s">
        <v>3659</v>
      </c>
      <c r="D315" t="s">
        <v>3173</v>
      </c>
      <c r="E315" t="s">
        <v>106</v>
      </c>
      <c r="F315" s="86">
        <v>45069</v>
      </c>
      <c r="G315" s="77">
        <v>145536</v>
      </c>
      <c r="H315" s="77">
        <v>-5.4250980000000002</v>
      </c>
      <c r="I315" s="77">
        <v>-7.8954700000000004</v>
      </c>
      <c r="J315" s="90">
        <f t="shared" si="4"/>
        <v>2.8448737829884876E-5</v>
      </c>
      <c r="K315" s="90">
        <f>I315/'סכום נכסי הקרן'!$C$42</f>
        <v>-2.9105455340378193E-7</v>
      </c>
    </row>
    <row r="316" spans="2:11">
      <c r="B316" t="s">
        <v>3655</v>
      </c>
      <c r="C316" t="s">
        <v>3660</v>
      </c>
      <c r="D316" t="s">
        <v>3173</v>
      </c>
      <c r="E316" t="s">
        <v>106</v>
      </c>
      <c r="F316" s="86">
        <v>45069</v>
      </c>
      <c r="G316" s="77">
        <v>272880</v>
      </c>
      <c r="H316" s="77">
        <v>-5.4250990000000003</v>
      </c>
      <c r="I316" s="77">
        <v>-14.80401</v>
      </c>
      <c r="J316" s="90">
        <f t="shared" si="4"/>
        <v>5.3341396942929802E-5</v>
      </c>
      <c r="K316" s="90">
        <f>I316/'סכום נכסי הקרן'!$C$42</f>
        <v>-5.4572742587016624E-7</v>
      </c>
    </row>
    <row r="317" spans="2:11">
      <c r="B317" t="s">
        <v>3661</v>
      </c>
      <c r="C317" t="s">
        <v>3662</v>
      </c>
      <c r="D317" t="s">
        <v>3173</v>
      </c>
      <c r="E317" t="s">
        <v>106</v>
      </c>
      <c r="F317" s="86">
        <v>45056</v>
      </c>
      <c r="G317" s="77">
        <v>3639.4</v>
      </c>
      <c r="H317" s="77">
        <v>-5.3962190000000003</v>
      </c>
      <c r="I317" s="77">
        <v>-0.19638999999999998</v>
      </c>
      <c r="J317" s="90">
        <f t="shared" si="4"/>
        <v>7.0762698387950179E-7</v>
      </c>
      <c r="K317" s="90">
        <f>I317/'סכום נכסי הקרן'!$C$42</f>
        <v>-7.2396201547176703E-9</v>
      </c>
    </row>
    <row r="318" spans="2:11">
      <c r="B318" t="s">
        <v>3663</v>
      </c>
      <c r="C318" t="s">
        <v>3664</v>
      </c>
      <c r="D318" t="s">
        <v>3173</v>
      </c>
      <c r="E318" t="s">
        <v>106</v>
      </c>
      <c r="F318" s="86">
        <v>45119</v>
      </c>
      <c r="G318" s="77">
        <v>30958.7</v>
      </c>
      <c r="H318" s="77">
        <v>-5.3151130000000002</v>
      </c>
      <c r="I318" s="77">
        <v>-1.6454900000000001</v>
      </c>
      <c r="J318" s="90">
        <f t="shared" si="4"/>
        <v>5.9289837858540738E-6</v>
      </c>
      <c r="K318" s="90">
        <f>I318/'סכום נכסי הקרן'!$C$42</f>
        <v>-6.06584987442659E-8</v>
      </c>
    </row>
    <row r="319" spans="2:11">
      <c r="B319" t="s">
        <v>3665</v>
      </c>
      <c r="C319" t="s">
        <v>3666</v>
      </c>
      <c r="D319" t="s">
        <v>3173</v>
      </c>
      <c r="E319" t="s">
        <v>106</v>
      </c>
      <c r="F319" s="86">
        <v>45105</v>
      </c>
      <c r="G319" s="77">
        <v>182135</v>
      </c>
      <c r="H319" s="77">
        <v>-5.3006510000000002</v>
      </c>
      <c r="I319" s="77">
        <v>-9.6543399999999995</v>
      </c>
      <c r="J319" s="90">
        <f t="shared" si="4"/>
        <v>3.4786249277189414E-5</v>
      </c>
      <c r="K319" s="90">
        <f>I319/'סכום נכסי הקרן'!$C$42</f>
        <v>-3.5589263427107793E-7</v>
      </c>
    </row>
    <row r="320" spans="2:11">
      <c r="B320" t="s">
        <v>3665</v>
      </c>
      <c r="C320" t="s">
        <v>3297</v>
      </c>
      <c r="D320" t="s">
        <v>3173</v>
      </c>
      <c r="E320" t="s">
        <v>106</v>
      </c>
      <c r="F320" s="86">
        <v>45105</v>
      </c>
      <c r="G320" s="77">
        <v>72854</v>
      </c>
      <c r="H320" s="77">
        <v>-5.300656</v>
      </c>
      <c r="I320" s="77">
        <v>-3.8617399999999997</v>
      </c>
      <c r="J320" s="90">
        <f t="shared" si="4"/>
        <v>1.3914514123564475E-5</v>
      </c>
      <c r="K320" s="90">
        <f>I320/'סכום נכסי הקרן'!$C$42</f>
        <v>-1.4235720116237799E-7</v>
      </c>
    </row>
    <row r="321" spans="2:11">
      <c r="B321" t="s">
        <v>3665</v>
      </c>
      <c r="C321" t="s">
        <v>3667</v>
      </c>
      <c r="D321" t="s">
        <v>3173</v>
      </c>
      <c r="E321" t="s">
        <v>106</v>
      </c>
      <c r="F321" s="86">
        <v>45105</v>
      </c>
      <c r="G321" s="77">
        <v>1165664</v>
      </c>
      <c r="H321" s="77">
        <v>-5.3006510000000002</v>
      </c>
      <c r="I321" s="77">
        <v>-61.787779999999998</v>
      </c>
      <c r="J321" s="90">
        <f t="shared" si="4"/>
        <v>2.22632009786701E-4</v>
      </c>
      <c r="K321" s="90">
        <f>I321/'סכום נכסי הקרן'!$C$42</f>
        <v>-2.2777130067888454E-6</v>
      </c>
    </row>
    <row r="322" spans="2:11">
      <c r="B322" t="s">
        <v>3665</v>
      </c>
      <c r="C322" t="s">
        <v>3668</v>
      </c>
      <c r="D322" t="s">
        <v>3173</v>
      </c>
      <c r="E322" t="s">
        <v>106</v>
      </c>
      <c r="F322" s="86">
        <v>45105</v>
      </c>
      <c r="G322" s="77">
        <v>1238518</v>
      </c>
      <c r="H322" s="77">
        <v>-5.3006500000000001</v>
      </c>
      <c r="I322" s="77">
        <v>-65.649509999999992</v>
      </c>
      <c r="J322" s="90">
        <f t="shared" si="4"/>
        <v>2.3654648787854366E-4</v>
      </c>
      <c r="K322" s="90">
        <f>I322/'סכום נכסי הקרן'!$C$42</f>
        <v>-2.4200698393163561E-6</v>
      </c>
    </row>
    <row r="323" spans="2:11">
      <c r="B323" t="s">
        <v>3665</v>
      </c>
      <c r="C323" t="s">
        <v>3491</v>
      </c>
      <c r="D323" t="s">
        <v>3173</v>
      </c>
      <c r="E323" t="s">
        <v>106</v>
      </c>
      <c r="F323" s="86">
        <v>45105</v>
      </c>
      <c r="G323" s="77">
        <v>145708</v>
      </c>
      <c r="H323" s="77">
        <v>-5.3006489999999999</v>
      </c>
      <c r="I323" s="77">
        <v>-7.7234699999999998</v>
      </c>
      <c r="J323" s="90">
        <f t="shared" si="4"/>
        <v>2.7828992215407179E-5</v>
      </c>
      <c r="K323" s="90">
        <f>I323/'סכום נכסי הקרן'!$C$42</f>
        <v>-2.8471403368988894E-7</v>
      </c>
    </row>
    <row r="324" spans="2:11">
      <c r="B324" t="s">
        <v>3669</v>
      </c>
      <c r="C324" t="s">
        <v>3670</v>
      </c>
      <c r="D324" t="s">
        <v>3173</v>
      </c>
      <c r="E324" t="s">
        <v>106</v>
      </c>
      <c r="F324" s="86">
        <v>45105</v>
      </c>
      <c r="G324" s="77">
        <v>11422342.841448</v>
      </c>
      <c r="H324" s="77">
        <v>-5.5838049999999999</v>
      </c>
      <c r="I324" s="77">
        <v>-637.80130006100001</v>
      </c>
      <c r="J324" s="90">
        <f t="shared" si="4"/>
        <v>2.298107898959166E-3</v>
      </c>
      <c r="K324" s="90">
        <f>I324/'סכום נכסי הקרן'!$C$42</f>
        <v>-2.3511579747577516E-5</v>
      </c>
    </row>
    <row r="325" spans="2:11">
      <c r="B325" t="s">
        <v>3671</v>
      </c>
      <c r="C325" t="s">
        <v>3672</v>
      </c>
      <c r="D325" t="s">
        <v>3173</v>
      </c>
      <c r="E325" t="s">
        <v>106</v>
      </c>
      <c r="F325" s="86">
        <v>45106</v>
      </c>
      <c r="G325" s="77">
        <v>6940704.8154840004</v>
      </c>
      <c r="H325" s="77">
        <v>-5.1846410000000001</v>
      </c>
      <c r="I325" s="77">
        <v>-359.850606879</v>
      </c>
      <c r="J325" s="90">
        <f t="shared" si="4"/>
        <v>1.2966036946534707E-3</v>
      </c>
      <c r="K325" s="90">
        <f>I325/'סכום נכסי הקרן'!$C$42</f>
        <v>-1.3265348063794459E-5</v>
      </c>
    </row>
    <row r="326" spans="2:11">
      <c r="B326" t="s">
        <v>3673</v>
      </c>
      <c r="C326" t="s">
        <v>3674</v>
      </c>
      <c r="D326" t="s">
        <v>3173</v>
      </c>
      <c r="E326" t="s">
        <v>106</v>
      </c>
      <c r="F326" s="86">
        <v>45105</v>
      </c>
      <c r="G326" s="77">
        <v>18245</v>
      </c>
      <c r="H326" s="77">
        <v>-5.1188269999999996</v>
      </c>
      <c r="I326" s="77">
        <v>-0.93392999999999993</v>
      </c>
      <c r="J326" s="90">
        <f t="shared" si="4"/>
        <v>3.3651105914485621E-6</v>
      </c>
      <c r="K326" s="90">
        <f>I326/'סכום נכסי הקרן'!$C$42</f>
        <v>-3.4427916141837535E-8</v>
      </c>
    </row>
    <row r="327" spans="2:11">
      <c r="B327" t="s">
        <v>3675</v>
      </c>
      <c r="C327" t="s">
        <v>3676</v>
      </c>
      <c r="D327" t="s">
        <v>3173</v>
      </c>
      <c r="E327" t="s">
        <v>106</v>
      </c>
      <c r="F327" s="86">
        <v>45106</v>
      </c>
      <c r="G327" s="77">
        <v>36338689.635504998</v>
      </c>
      <c r="H327" s="77">
        <v>-5.0981639999999997</v>
      </c>
      <c r="I327" s="77">
        <v>-1852.6059496509997</v>
      </c>
      <c r="J327" s="90">
        <f t="shared" si="4"/>
        <v>6.675258213090062E-3</v>
      </c>
      <c r="K327" s="90">
        <f>I327/'סכום נכסי הקרן'!$C$42</f>
        <v>-6.8293514801381162E-5</v>
      </c>
    </row>
    <row r="328" spans="2:11">
      <c r="B328" t="s">
        <v>3677</v>
      </c>
      <c r="C328" t="s">
        <v>3678</v>
      </c>
      <c r="D328" t="s">
        <v>3173</v>
      </c>
      <c r="E328" t="s">
        <v>106</v>
      </c>
      <c r="F328" s="86">
        <v>45138</v>
      </c>
      <c r="G328" s="77">
        <v>28717528.587134004</v>
      </c>
      <c r="H328" s="77">
        <v>-4.6942180000000002</v>
      </c>
      <c r="I328" s="77">
        <v>-1348.0632559980002</v>
      </c>
      <c r="J328" s="90">
        <f t="shared" si="4"/>
        <v>4.8573040171121015E-3</v>
      </c>
      <c r="K328" s="90">
        <f>I328/'סכום נכסי הקרן'!$C$42</f>
        <v>-4.9694311919942202E-5</v>
      </c>
    </row>
    <row r="329" spans="2:11">
      <c r="B329" t="s">
        <v>3679</v>
      </c>
      <c r="C329" t="s">
        <v>3680</v>
      </c>
      <c r="D329" t="s">
        <v>3173</v>
      </c>
      <c r="E329" t="s">
        <v>106</v>
      </c>
      <c r="F329" s="86">
        <v>45141</v>
      </c>
      <c r="G329" s="77">
        <v>54883.5</v>
      </c>
      <c r="H329" s="77">
        <v>-4.834422</v>
      </c>
      <c r="I329" s="77">
        <v>-2.6533000000000002</v>
      </c>
      <c r="J329" s="90">
        <f t="shared" si="4"/>
        <v>9.5602967377538704E-6</v>
      </c>
      <c r="K329" s="90">
        <f>I329/'סכום נכסי הקרן'!$C$42</f>
        <v>-9.7809889284140731E-8</v>
      </c>
    </row>
    <row r="330" spans="2:11">
      <c r="B330" t="s">
        <v>3679</v>
      </c>
      <c r="C330" t="s">
        <v>3681</v>
      </c>
      <c r="D330" t="s">
        <v>3173</v>
      </c>
      <c r="E330" t="s">
        <v>106</v>
      </c>
      <c r="F330" s="86">
        <v>45141</v>
      </c>
      <c r="G330" s="77">
        <v>1536738</v>
      </c>
      <c r="H330" s="77">
        <v>-4.8344259999999997</v>
      </c>
      <c r="I330" s="77">
        <v>-74.292460000000005</v>
      </c>
      <c r="J330" s="90">
        <f t="shared" si="4"/>
        <v>2.6768852484743898E-4</v>
      </c>
      <c r="K330" s="90">
        <f>I330/'סכום נכסי הקרן'!$C$42</f>
        <v>-2.7386791117651429E-6</v>
      </c>
    </row>
    <row r="331" spans="2:11">
      <c r="B331" t="s">
        <v>3682</v>
      </c>
      <c r="C331" t="s">
        <v>3683</v>
      </c>
      <c r="D331" t="s">
        <v>3173</v>
      </c>
      <c r="E331" t="s">
        <v>106</v>
      </c>
      <c r="F331" s="86">
        <v>45133</v>
      </c>
      <c r="G331" s="77">
        <v>5490900</v>
      </c>
      <c r="H331" s="77">
        <v>-4.4847630000000001</v>
      </c>
      <c r="I331" s="77">
        <v>-246.25385</v>
      </c>
      <c r="J331" s="90">
        <f t="shared" si="4"/>
        <v>8.8729502084737143E-4</v>
      </c>
      <c r="K331" s="90">
        <f>I331/'סכום נכסי הקרן'!$C$42</f>
        <v>-9.0777755264362856E-6</v>
      </c>
    </row>
    <row r="332" spans="2:11">
      <c r="B332" t="s">
        <v>3682</v>
      </c>
      <c r="C332" t="s">
        <v>3684</v>
      </c>
      <c r="D332" t="s">
        <v>3173</v>
      </c>
      <c r="E332" t="s">
        <v>106</v>
      </c>
      <c r="F332" s="86">
        <v>45133</v>
      </c>
      <c r="G332" s="77">
        <v>1464240</v>
      </c>
      <c r="H332" s="77">
        <v>-4.4847630000000001</v>
      </c>
      <c r="I332" s="77">
        <v>-65.667690000000007</v>
      </c>
      <c r="J332" s="90">
        <f t="shared" ref="J332:J395" si="5">I332/$I$11</f>
        <v>2.3661199354872513E-4</v>
      </c>
      <c r="K332" s="90">
        <f>I332/'סכום נכסי הקרן'!$C$42</f>
        <v>-2.4207400175047204E-6</v>
      </c>
    </row>
    <row r="333" spans="2:11">
      <c r="B333" t="s">
        <v>3685</v>
      </c>
      <c r="C333" t="s">
        <v>3686</v>
      </c>
      <c r="D333" t="s">
        <v>3173</v>
      </c>
      <c r="E333" t="s">
        <v>106</v>
      </c>
      <c r="F333" s="86">
        <v>45106</v>
      </c>
      <c r="G333" s="77">
        <v>10254510.07515</v>
      </c>
      <c r="H333" s="77">
        <v>-4.6964779999999999</v>
      </c>
      <c r="I333" s="77">
        <v>-481.60084008799981</v>
      </c>
      <c r="J333" s="90">
        <f t="shared" si="5"/>
        <v>1.7352907475192505E-3</v>
      </c>
      <c r="K333" s="90">
        <f>I333/'סכום נכסי הקרן'!$C$42</f>
        <v>-1.7753486167473115E-5</v>
      </c>
    </row>
    <row r="334" spans="2:11">
      <c r="B334" t="s">
        <v>3193</v>
      </c>
      <c r="C334" t="s">
        <v>3628</v>
      </c>
      <c r="D334" t="s">
        <v>3173</v>
      </c>
      <c r="E334" t="s">
        <v>106</v>
      </c>
      <c r="F334" s="86">
        <v>45145</v>
      </c>
      <c r="G334" s="77">
        <v>146588</v>
      </c>
      <c r="H334" s="77">
        <v>-4.6685059999999998</v>
      </c>
      <c r="I334" s="77">
        <v>-6.8434699999999999</v>
      </c>
      <c r="J334" s="90">
        <f t="shared" si="5"/>
        <v>2.4658200699474794E-5</v>
      </c>
      <c r="K334" s="90">
        <f>I334/'סכום נכסי הקרן'!$C$42</f>
        <v>-2.5227416538625051E-7</v>
      </c>
    </row>
    <row r="335" spans="2:11">
      <c r="B335" t="s">
        <v>3193</v>
      </c>
      <c r="C335" t="s">
        <v>3687</v>
      </c>
      <c r="D335" t="s">
        <v>3173</v>
      </c>
      <c r="E335" t="s">
        <v>106</v>
      </c>
      <c r="F335" s="86">
        <v>45145</v>
      </c>
      <c r="G335" s="77">
        <v>366470</v>
      </c>
      <c r="H335" s="77">
        <v>-4.6685080000000001</v>
      </c>
      <c r="I335" s="77">
        <v>-17.10868</v>
      </c>
      <c r="J335" s="90">
        <f t="shared" si="5"/>
        <v>6.1645519764547872E-5</v>
      </c>
      <c r="K335" s="90">
        <f>I335/'סכום נכסי הקרן'!$C$42</f>
        <v>-6.3068559778305984E-7</v>
      </c>
    </row>
    <row r="336" spans="2:11">
      <c r="B336" t="s">
        <v>3193</v>
      </c>
      <c r="C336" t="s">
        <v>3688</v>
      </c>
      <c r="D336" t="s">
        <v>3173</v>
      </c>
      <c r="E336" t="s">
        <v>106</v>
      </c>
      <c r="F336" s="86">
        <v>45145</v>
      </c>
      <c r="G336" s="77">
        <v>1832350</v>
      </c>
      <c r="H336" s="77">
        <v>-4.6685080000000001</v>
      </c>
      <c r="I336" s="77">
        <v>-85.543399999999991</v>
      </c>
      <c r="J336" s="90">
        <f t="shared" si="5"/>
        <v>3.0822759882273934E-4</v>
      </c>
      <c r="K336" s="90">
        <f>I336/'סכום נכסי הקרן'!$C$42</f>
        <v>-3.1534279889152988E-6</v>
      </c>
    </row>
    <row r="337" spans="2:11">
      <c r="B337" t="s">
        <v>3193</v>
      </c>
      <c r="C337" t="s">
        <v>3548</v>
      </c>
      <c r="D337" t="s">
        <v>3173</v>
      </c>
      <c r="E337" t="s">
        <v>106</v>
      </c>
      <c r="F337" s="86">
        <v>45145</v>
      </c>
      <c r="G337" s="77">
        <v>1539174</v>
      </c>
      <c r="H337" s="77">
        <v>-4.6685080000000001</v>
      </c>
      <c r="I337" s="77">
        <v>-71.856460000000013</v>
      </c>
      <c r="J337" s="90">
        <f t="shared" si="5"/>
        <v>2.5891119742378979E-4</v>
      </c>
      <c r="K337" s="90">
        <f>I337/'סכום נכסי הקרן'!$C$42</f>
        <v>-2.6488796581427986E-6</v>
      </c>
    </row>
    <row r="338" spans="2:11">
      <c r="B338" t="s">
        <v>3689</v>
      </c>
      <c r="C338" t="s">
        <v>3690</v>
      </c>
      <c r="D338" t="s">
        <v>3173</v>
      </c>
      <c r="E338" t="s">
        <v>106</v>
      </c>
      <c r="F338" s="86">
        <v>45133</v>
      </c>
      <c r="G338" s="77">
        <v>7330000</v>
      </c>
      <c r="H338" s="77">
        <v>-4.6599399999999997</v>
      </c>
      <c r="I338" s="77">
        <v>-341.5736</v>
      </c>
      <c r="J338" s="90">
        <f t="shared" si="5"/>
        <v>1.2307484919846399E-3</v>
      </c>
      <c r="K338" s="90">
        <f>I338/'סכום נכסי הקרן'!$C$42</f>
        <v>-1.2591593863635988E-5</v>
      </c>
    </row>
    <row r="339" spans="2:11">
      <c r="B339" t="s">
        <v>3689</v>
      </c>
      <c r="C339" t="s">
        <v>3691</v>
      </c>
      <c r="D339" t="s">
        <v>3173</v>
      </c>
      <c r="E339" t="s">
        <v>106</v>
      </c>
      <c r="F339" s="86">
        <v>45133</v>
      </c>
      <c r="G339" s="77">
        <v>109950</v>
      </c>
      <c r="H339" s="77">
        <v>-4.6599360000000001</v>
      </c>
      <c r="I339" s="77">
        <v>-5.1236000000000006</v>
      </c>
      <c r="J339" s="90">
        <f t="shared" si="5"/>
        <v>1.8461212967080892E-5</v>
      </c>
      <c r="K339" s="90">
        <f>I339/'סכום נכסי הקרן'!$C$42</f>
        <v>-1.8887376050059301E-7</v>
      </c>
    </row>
    <row r="340" spans="2:11">
      <c r="B340" t="s">
        <v>3689</v>
      </c>
      <c r="C340" t="s">
        <v>3194</v>
      </c>
      <c r="D340" t="s">
        <v>3173</v>
      </c>
      <c r="E340" t="s">
        <v>106</v>
      </c>
      <c r="F340" s="86">
        <v>45133</v>
      </c>
      <c r="G340" s="77">
        <v>256550</v>
      </c>
      <c r="H340" s="77">
        <v>-4.659942</v>
      </c>
      <c r="I340" s="77">
        <v>-11.955080000000001</v>
      </c>
      <c r="J340" s="90">
        <f t="shared" si="5"/>
        <v>4.3076211632151106E-5</v>
      </c>
      <c r="K340" s="90">
        <f>I340/'סכום נכסי הקרן'!$C$42</f>
        <v>-4.4070593268120644E-7</v>
      </c>
    </row>
    <row r="341" spans="2:11">
      <c r="B341" t="s">
        <v>3689</v>
      </c>
      <c r="C341" t="s">
        <v>3692</v>
      </c>
      <c r="D341" t="s">
        <v>3173</v>
      </c>
      <c r="E341" t="s">
        <v>106</v>
      </c>
      <c r="F341" s="86">
        <v>45133</v>
      </c>
      <c r="G341" s="77">
        <v>7330000</v>
      </c>
      <c r="H341" s="77">
        <v>-4.6599399999999997</v>
      </c>
      <c r="I341" s="77">
        <v>-341.5736</v>
      </c>
      <c r="J341" s="90">
        <f t="shared" si="5"/>
        <v>1.2307484919846399E-3</v>
      </c>
      <c r="K341" s="90">
        <f>I341/'סכום נכסי הקרן'!$C$42</f>
        <v>-1.2591593863635988E-5</v>
      </c>
    </row>
    <row r="342" spans="2:11">
      <c r="B342" t="s">
        <v>3689</v>
      </c>
      <c r="C342" t="s">
        <v>3693</v>
      </c>
      <c r="D342" t="s">
        <v>3173</v>
      </c>
      <c r="E342" t="s">
        <v>106</v>
      </c>
      <c r="F342" s="86">
        <v>45133</v>
      </c>
      <c r="G342" s="77">
        <v>249220</v>
      </c>
      <c r="H342" s="77">
        <v>-4.6599389999999996</v>
      </c>
      <c r="I342" s="77">
        <v>-11.6135</v>
      </c>
      <c r="J342" s="90">
        <f t="shared" si="5"/>
        <v>4.1845440079864528E-5</v>
      </c>
      <c r="K342" s="90">
        <f>I342/'סכום נכסי הקרן'!$C$42</f>
        <v>-4.2811410289125552E-7</v>
      </c>
    </row>
    <row r="343" spans="2:11">
      <c r="B343" t="s">
        <v>3694</v>
      </c>
      <c r="C343" t="s">
        <v>3695</v>
      </c>
      <c r="D343" t="s">
        <v>3173</v>
      </c>
      <c r="E343" t="s">
        <v>106</v>
      </c>
      <c r="F343" s="86">
        <v>45132</v>
      </c>
      <c r="G343" s="77">
        <v>9516923.1095230002</v>
      </c>
      <c r="H343" s="77">
        <v>-4.3424469999999999</v>
      </c>
      <c r="I343" s="77">
        <v>-413.26733598800001</v>
      </c>
      <c r="J343" s="90">
        <f t="shared" si="5"/>
        <v>1.4890733667758296E-3</v>
      </c>
      <c r="K343" s="90">
        <f>I343/'סכום נכסי הקרן'!$C$42</f>
        <v>-1.5234474947325241E-5</v>
      </c>
    </row>
    <row r="344" spans="2:11">
      <c r="B344" t="s">
        <v>3696</v>
      </c>
      <c r="C344" t="s">
        <v>3697</v>
      </c>
      <c r="D344" t="s">
        <v>3173</v>
      </c>
      <c r="E344" t="s">
        <v>106</v>
      </c>
      <c r="F344" s="86">
        <v>45112</v>
      </c>
      <c r="G344" s="77">
        <v>2200500</v>
      </c>
      <c r="H344" s="77">
        <v>-4.588597</v>
      </c>
      <c r="I344" s="77">
        <v>-100.97208000000001</v>
      </c>
      <c r="J344" s="90">
        <f t="shared" si="5"/>
        <v>3.6381978932959814E-4</v>
      </c>
      <c r="K344" s="90">
        <f>I344/'סכום נכסי הקרן'!$C$42</f>
        <v>-3.7221829290277767E-6</v>
      </c>
    </row>
    <row r="345" spans="2:11">
      <c r="B345" t="s">
        <v>3698</v>
      </c>
      <c r="C345" t="s">
        <v>3699</v>
      </c>
      <c r="D345" t="s">
        <v>3173</v>
      </c>
      <c r="E345" t="s">
        <v>106</v>
      </c>
      <c r="F345" s="86">
        <v>45110</v>
      </c>
      <c r="G345" s="77">
        <v>2567390</v>
      </c>
      <c r="H345" s="77">
        <v>-4.5691740000000003</v>
      </c>
      <c r="I345" s="77">
        <v>-117.30852</v>
      </c>
      <c r="J345" s="90">
        <f t="shared" si="5"/>
        <v>4.2268279541202825E-4</v>
      </c>
      <c r="K345" s="90">
        <f>I345/'סכום נכסי הקרן'!$C$42</f>
        <v>-4.3244010678349248E-6</v>
      </c>
    </row>
    <row r="346" spans="2:11">
      <c r="B346" t="s">
        <v>3698</v>
      </c>
      <c r="C346" t="s">
        <v>3700</v>
      </c>
      <c r="D346" t="s">
        <v>3173</v>
      </c>
      <c r="E346" t="s">
        <v>106</v>
      </c>
      <c r="F346" s="86">
        <v>45110</v>
      </c>
      <c r="G346" s="77">
        <v>1467080</v>
      </c>
      <c r="H346" s="77">
        <v>-4.5691740000000003</v>
      </c>
      <c r="I346" s="77">
        <v>-67.033439999999999</v>
      </c>
      <c r="J346" s="90">
        <f t="shared" si="5"/>
        <v>2.4153302594973042E-4</v>
      </c>
      <c r="K346" s="90">
        <f>I346/'סכום נכסי הקרן'!$C$42</f>
        <v>-2.4710863244771001E-6</v>
      </c>
    </row>
    <row r="347" spans="2:11">
      <c r="B347" t="s">
        <v>3701</v>
      </c>
      <c r="C347" t="s">
        <v>3702</v>
      </c>
      <c r="D347" t="s">
        <v>3173</v>
      </c>
      <c r="E347" t="s">
        <v>106</v>
      </c>
      <c r="F347" s="86">
        <v>45133</v>
      </c>
      <c r="G347" s="77">
        <v>36700000</v>
      </c>
      <c r="H347" s="77">
        <v>-4.2171450000000004</v>
      </c>
      <c r="I347" s="77">
        <v>-1547.6923300000001</v>
      </c>
      <c r="J347" s="90">
        <f t="shared" si="5"/>
        <v>5.5766019423154883E-3</v>
      </c>
      <c r="K347" s="90">
        <f>I347/'סכום נכסי הקרן'!$C$42</f>
        <v>-5.7053335636081025E-5</v>
      </c>
    </row>
    <row r="348" spans="2:11">
      <c r="B348" t="s">
        <v>3703</v>
      </c>
      <c r="C348" t="s">
        <v>3222</v>
      </c>
      <c r="D348" t="s">
        <v>3173</v>
      </c>
      <c r="E348" t="s">
        <v>106</v>
      </c>
      <c r="F348" s="86">
        <v>45076</v>
      </c>
      <c r="G348" s="77">
        <v>8445.3700000000008</v>
      </c>
      <c r="H348" s="77">
        <v>-4.4632740000000002</v>
      </c>
      <c r="I348" s="77">
        <v>-0.37694</v>
      </c>
      <c r="J348" s="90">
        <f t="shared" si="5"/>
        <v>1.3581797204722208E-6</v>
      </c>
      <c r="K348" s="90">
        <f>I348/'סכום נכסי הקרן'!$C$42</f>
        <v>-1.389532267996985E-8</v>
      </c>
    </row>
    <row r="349" spans="2:11">
      <c r="B349" t="s">
        <v>3704</v>
      </c>
      <c r="C349" t="s">
        <v>3705</v>
      </c>
      <c r="D349" t="s">
        <v>3173</v>
      </c>
      <c r="E349" t="s">
        <v>106</v>
      </c>
      <c r="F349" s="86">
        <v>45133</v>
      </c>
      <c r="G349" s="77">
        <v>660960</v>
      </c>
      <c r="H349" s="77">
        <v>-4.4604239999999997</v>
      </c>
      <c r="I349" s="77">
        <v>-29.481619999999999</v>
      </c>
      <c r="J349" s="90">
        <f t="shared" si="5"/>
        <v>1.0622735292266205E-4</v>
      </c>
      <c r="K349" s="90">
        <f>I349/'סכום נכסי הקרן'!$C$42</f>
        <v>-1.0867953070203552E-6</v>
      </c>
    </row>
    <row r="350" spans="2:11">
      <c r="B350" t="s">
        <v>3704</v>
      </c>
      <c r="C350" t="s">
        <v>3594</v>
      </c>
      <c r="D350" t="s">
        <v>3173</v>
      </c>
      <c r="E350" t="s">
        <v>106</v>
      </c>
      <c r="F350" s="86">
        <v>45133</v>
      </c>
      <c r="G350" s="77">
        <v>367200</v>
      </c>
      <c r="H350" s="77">
        <v>-4.4604249999999999</v>
      </c>
      <c r="I350" s="77">
        <v>-16.378679999999999</v>
      </c>
      <c r="J350" s="90">
        <f t="shared" si="5"/>
        <v>5.9015204075194863E-5</v>
      </c>
      <c r="K350" s="90">
        <f>I350/'סכום נכסי הקרן'!$C$42</f>
        <v>-6.0377525248572337E-7</v>
      </c>
    </row>
    <row r="351" spans="2:11">
      <c r="B351" t="s">
        <v>3704</v>
      </c>
      <c r="C351" t="s">
        <v>3706</v>
      </c>
      <c r="D351" t="s">
        <v>3173</v>
      </c>
      <c r="E351" t="s">
        <v>106</v>
      </c>
      <c r="F351" s="86">
        <v>45133</v>
      </c>
      <c r="G351" s="77">
        <v>367200</v>
      </c>
      <c r="H351" s="77">
        <v>-4.4604249999999999</v>
      </c>
      <c r="I351" s="77">
        <v>-16.378679999999999</v>
      </c>
      <c r="J351" s="90">
        <f t="shared" si="5"/>
        <v>5.9015204075194863E-5</v>
      </c>
      <c r="K351" s="90">
        <f>I351/'סכום נכסי הקרן'!$C$42</f>
        <v>-6.0377525248572337E-7</v>
      </c>
    </row>
    <row r="352" spans="2:11">
      <c r="B352" t="s">
        <v>3704</v>
      </c>
      <c r="C352" t="s">
        <v>3707</v>
      </c>
      <c r="D352" t="s">
        <v>3173</v>
      </c>
      <c r="E352" t="s">
        <v>106</v>
      </c>
      <c r="F352" s="86">
        <v>45133</v>
      </c>
      <c r="G352" s="77">
        <v>91800</v>
      </c>
      <c r="H352" s="77">
        <v>-4.4604249999999999</v>
      </c>
      <c r="I352" s="77">
        <v>-4.0946699999999998</v>
      </c>
      <c r="J352" s="90">
        <f t="shared" si="5"/>
        <v>1.4753801018798716E-5</v>
      </c>
      <c r="K352" s="90">
        <f>I352/'סכום נכסי הקרן'!$C$42</f>
        <v>-1.5094381312143084E-7</v>
      </c>
    </row>
    <row r="353" spans="2:11">
      <c r="B353" t="s">
        <v>3704</v>
      </c>
      <c r="C353" t="s">
        <v>3708</v>
      </c>
      <c r="D353" t="s">
        <v>3173</v>
      </c>
      <c r="E353" t="s">
        <v>106</v>
      </c>
      <c r="F353" s="86">
        <v>45133</v>
      </c>
      <c r="G353" s="77">
        <v>110160</v>
      </c>
      <c r="H353" s="77">
        <v>-4.4604210000000002</v>
      </c>
      <c r="I353" s="77">
        <v>-4.9136000000000006</v>
      </c>
      <c r="J353" s="90">
        <f t="shared" si="5"/>
        <v>1.7704546809869752E-5</v>
      </c>
      <c r="K353" s="90">
        <f>I353/'סכום נכסי הקרן'!$C$42</f>
        <v>-1.8113242829177021E-7</v>
      </c>
    </row>
    <row r="354" spans="2:11">
      <c r="B354" t="s">
        <v>3704</v>
      </c>
      <c r="C354" t="s">
        <v>3709</v>
      </c>
      <c r="D354" t="s">
        <v>3173</v>
      </c>
      <c r="E354" t="s">
        <v>106</v>
      </c>
      <c r="F354" s="86">
        <v>45133</v>
      </c>
      <c r="G354" s="77">
        <v>3672000</v>
      </c>
      <c r="H354" s="77">
        <v>-4.4604249999999999</v>
      </c>
      <c r="I354" s="77">
        <v>-163.7868</v>
      </c>
      <c r="J354" s="90">
        <f t="shared" si="5"/>
        <v>5.9015204075194862E-4</v>
      </c>
      <c r="K354" s="90">
        <f>I354/'סכום נכסי הקרן'!$C$42</f>
        <v>-6.0377525248572339E-6</v>
      </c>
    </row>
    <row r="355" spans="2:11">
      <c r="B355" t="s">
        <v>3710</v>
      </c>
      <c r="C355" t="s">
        <v>3711</v>
      </c>
      <c r="D355" t="s">
        <v>3173</v>
      </c>
      <c r="E355" t="s">
        <v>106</v>
      </c>
      <c r="F355" s="86">
        <v>45132</v>
      </c>
      <c r="G355" s="77">
        <v>9234047.182500001</v>
      </c>
      <c r="H355" s="77">
        <v>-4.0698790000000002</v>
      </c>
      <c r="I355" s="77">
        <v>-375.81453896500011</v>
      </c>
      <c r="J355" s="90">
        <f t="shared" si="5"/>
        <v>1.354124490584391E-3</v>
      </c>
      <c r="K355" s="90">
        <f>I355/'סכום נכסי הקרן'!$C$42</f>
        <v>-1.3853834262064993E-5</v>
      </c>
    </row>
    <row r="356" spans="2:11">
      <c r="B356" t="s">
        <v>3712</v>
      </c>
      <c r="C356" t="s">
        <v>3713</v>
      </c>
      <c r="D356" t="s">
        <v>3173</v>
      </c>
      <c r="E356" t="s">
        <v>106</v>
      </c>
      <c r="F356" s="86">
        <v>45132</v>
      </c>
      <c r="G356" s="77">
        <v>28067504.440367993</v>
      </c>
      <c r="H356" s="77">
        <v>-4.0472289999999997</v>
      </c>
      <c r="I356" s="77">
        <v>-1135.956228771</v>
      </c>
      <c r="J356" s="90">
        <f t="shared" si="5"/>
        <v>4.093045878020043E-3</v>
      </c>
      <c r="K356" s="90">
        <f>I356/'סכום נכסי הקרן'!$C$42</f>
        <v>-4.1875307340942052E-5</v>
      </c>
    </row>
    <row r="357" spans="2:11">
      <c r="B357" t="s">
        <v>3714</v>
      </c>
      <c r="C357" t="s">
        <v>3715</v>
      </c>
      <c r="D357" t="s">
        <v>3173</v>
      </c>
      <c r="E357" t="s">
        <v>106</v>
      </c>
      <c r="F357" s="86">
        <v>45132</v>
      </c>
      <c r="G357" s="77">
        <v>15414133.010523997</v>
      </c>
      <c r="H357" s="77">
        <v>-4.0387380000000004</v>
      </c>
      <c r="I357" s="77">
        <v>-622.53645725599995</v>
      </c>
      <c r="J357" s="90">
        <f t="shared" si="5"/>
        <v>2.2431060420749207E-3</v>
      </c>
      <c r="K357" s="90">
        <f>I357/'סכום נכסי הקרן'!$C$42</f>
        <v>-2.2948864417725307E-5</v>
      </c>
    </row>
    <row r="358" spans="2:11">
      <c r="B358" t="s">
        <v>3716</v>
      </c>
      <c r="C358" t="s">
        <v>3717</v>
      </c>
      <c r="D358" t="s">
        <v>3173</v>
      </c>
      <c r="E358" t="s">
        <v>106</v>
      </c>
      <c r="F358" s="86">
        <v>45133</v>
      </c>
      <c r="G358" s="77">
        <v>13962057.167482</v>
      </c>
      <c r="H358" s="77">
        <v>-3.9904630000000001</v>
      </c>
      <c r="I358" s="77">
        <v>-557.15074010600006</v>
      </c>
      <c r="J358" s="90">
        <f t="shared" si="5"/>
        <v>2.0075100452540406E-3</v>
      </c>
      <c r="K358" s="90">
        <f>I358/'סכום נכסי הקרן'!$C$42</f>
        <v>-2.0538518902628774E-5</v>
      </c>
    </row>
    <row r="359" spans="2:11">
      <c r="B359" t="s">
        <v>3195</v>
      </c>
      <c r="C359" t="s">
        <v>3718</v>
      </c>
      <c r="D359" t="s">
        <v>3173</v>
      </c>
      <c r="E359" t="s">
        <v>106</v>
      </c>
      <c r="F359" s="86">
        <v>45111</v>
      </c>
      <c r="G359" s="77">
        <v>117740.8</v>
      </c>
      <c r="H359" s="77">
        <v>-4.2503359999999999</v>
      </c>
      <c r="I359" s="77">
        <v>-5.0043800000000003</v>
      </c>
      <c r="J359" s="90">
        <f t="shared" si="5"/>
        <v>1.8031642780115596E-5</v>
      </c>
      <c r="K359" s="90">
        <f>I359/'סכום נכסי הקרן'!$C$42</f>
        <v>-1.8447889561518416E-7</v>
      </c>
    </row>
    <row r="360" spans="2:11">
      <c r="B360" t="s">
        <v>3195</v>
      </c>
      <c r="C360" t="s">
        <v>3719</v>
      </c>
      <c r="D360" t="s">
        <v>3173</v>
      </c>
      <c r="E360" t="s">
        <v>106</v>
      </c>
      <c r="F360" s="86">
        <v>45111</v>
      </c>
      <c r="G360" s="77">
        <v>117740.8</v>
      </c>
      <c r="H360" s="77">
        <v>-4.2503359999999999</v>
      </c>
      <c r="I360" s="77">
        <v>-5.0043800000000003</v>
      </c>
      <c r="J360" s="90">
        <f t="shared" si="5"/>
        <v>1.8031642780115596E-5</v>
      </c>
      <c r="K360" s="90">
        <f>I360/'סכום נכסי הקרן'!$C$42</f>
        <v>-1.8447889561518416E-7</v>
      </c>
    </row>
    <row r="361" spans="2:11">
      <c r="B361" t="s">
        <v>3720</v>
      </c>
      <c r="C361" t="s">
        <v>3721</v>
      </c>
      <c r="D361" t="s">
        <v>3173</v>
      </c>
      <c r="E361" t="s">
        <v>106</v>
      </c>
      <c r="F361" s="86">
        <v>45132</v>
      </c>
      <c r="G361" s="77">
        <v>11573178.958412999</v>
      </c>
      <c r="H361" s="77">
        <v>-3.925656</v>
      </c>
      <c r="I361" s="77">
        <v>-454.32314241899991</v>
      </c>
      <c r="J361" s="90">
        <f t="shared" si="5"/>
        <v>1.6370045062203487E-3</v>
      </c>
      <c r="K361" s="90">
        <f>I361/'סכום נכסי הקרן'!$C$42</f>
        <v>-1.6747935122008545E-5</v>
      </c>
    </row>
    <row r="362" spans="2:11">
      <c r="B362" t="s">
        <v>3722</v>
      </c>
      <c r="C362" t="s">
        <v>3723</v>
      </c>
      <c r="D362" t="s">
        <v>3173</v>
      </c>
      <c r="E362" t="s">
        <v>106</v>
      </c>
      <c r="F362" s="86">
        <v>45132</v>
      </c>
      <c r="G362" s="77">
        <v>36830000</v>
      </c>
      <c r="H362" s="77">
        <v>-4.0801189999999998</v>
      </c>
      <c r="I362" s="77">
        <v>-1502.7080000000001</v>
      </c>
      <c r="J362" s="90">
        <f t="shared" si="5"/>
        <v>5.4145156560496894E-3</v>
      </c>
      <c r="K362" s="90">
        <f>I362/'סכום נכסי הקרן'!$C$42</f>
        <v>-5.5395056385027148E-5</v>
      </c>
    </row>
    <row r="363" spans="2:11">
      <c r="B363" t="s">
        <v>3724</v>
      </c>
      <c r="C363" t="s">
        <v>3725</v>
      </c>
      <c r="D363" t="s">
        <v>3173</v>
      </c>
      <c r="E363" t="s">
        <v>106</v>
      </c>
      <c r="F363" s="86">
        <v>45111</v>
      </c>
      <c r="G363" s="77">
        <v>18421000</v>
      </c>
      <c r="H363" s="77">
        <v>-4.1008519999999997</v>
      </c>
      <c r="I363" s="77">
        <v>-755.41800000000001</v>
      </c>
      <c r="J363" s="90">
        <f t="shared" si="5"/>
        <v>2.7219011197529689E-3</v>
      </c>
      <c r="K363" s="90">
        <f>I363/'סכום נכסי הקרן'!$C$42</f>
        <v>-2.7847341402497648E-5</v>
      </c>
    </row>
    <row r="364" spans="2:11">
      <c r="B364" t="s">
        <v>3726</v>
      </c>
      <c r="C364" t="s">
        <v>3727</v>
      </c>
      <c r="D364" t="s">
        <v>3173</v>
      </c>
      <c r="E364" t="s">
        <v>106</v>
      </c>
      <c r="F364" s="86">
        <v>45133</v>
      </c>
      <c r="G364" s="77">
        <v>1474.76</v>
      </c>
      <c r="H364" s="77">
        <v>-4.0379449999999997</v>
      </c>
      <c r="I364" s="77">
        <v>-5.9549999999999999E-2</v>
      </c>
      <c r="J364" s="90">
        <f t="shared" si="5"/>
        <v>2.1456890315201556E-7</v>
      </c>
      <c r="K364" s="90">
        <f>I364/'סכום נכסי הקרן'!$C$42</f>
        <v>-2.1952206335018955E-9</v>
      </c>
    </row>
    <row r="365" spans="2:11">
      <c r="B365" t="s">
        <v>3728</v>
      </c>
      <c r="C365" t="s">
        <v>3729</v>
      </c>
      <c r="D365" t="s">
        <v>3173</v>
      </c>
      <c r="E365" t="s">
        <v>106</v>
      </c>
      <c r="F365" s="86">
        <v>45132</v>
      </c>
      <c r="G365" s="77">
        <v>3688000</v>
      </c>
      <c r="H365" s="77">
        <v>-4.0004119999999999</v>
      </c>
      <c r="I365" s="77">
        <v>-147.5352</v>
      </c>
      <c r="J365" s="90">
        <f t="shared" si="5"/>
        <v>5.3159472779703188E-4</v>
      </c>
      <c r="K365" s="90">
        <f>I365/'סכום נכסי הקרן'!$C$42</f>
        <v>-5.4386618842624501E-6</v>
      </c>
    </row>
    <row r="366" spans="2:11">
      <c r="B366" t="s">
        <v>3730</v>
      </c>
      <c r="C366" t="s">
        <v>3731</v>
      </c>
      <c r="D366" t="s">
        <v>3173</v>
      </c>
      <c r="E366" t="s">
        <v>106</v>
      </c>
      <c r="F366" s="86">
        <v>45132</v>
      </c>
      <c r="G366" s="77">
        <v>12924800</v>
      </c>
      <c r="H366" s="77">
        <v>-4.0628650000000004</v>
      </c>
      <c r="I366" s="77">
        <v>-525.11712999999997</v>
      </c>
      <c r="J366" s="90">
        <f t="shared" si="5"/>
        <v>1.8920874325849598E-3</v>
      </c>
      <c r="K366" s="90">
        <f>I366/'סכום נכסי הקרן'!$C$42</f>
        <v>-1.9357648342255203E-5</v>
      </c>
    </row>
    <row r="367" spans="2:11">
      <c r="B367" t="s">
        <v>3730</v>
      </c>
      <c r="C367" t="s">
        <v>3732</v>
      </c>
      <c r="D367" t="s">
        <v>3173</v>
      </c>
      <c r="E367" t="s">
        <v>106</v>
      </c>
      <c r="F367" s="86">
        <v>45132</v>
      </c>
      <c r="G367" s="77">
        <v>5539200</v>
      </c>
      <c r="H367" s="77">
        <v>-4.0628650000000004</v>
      </c>
      <c r="I367" s="77">
        <v>-225.05020000000002</v>
      </c>
      <c r="J367" s="90">
        <f t="shared" si="5"/>
        <v>8.1089461911237177E-4</v>
      </c>
      <c r="K367" s="90">
        <f>I367/'סכום נכסי הקרן'!$C$42</f>
        <v>-8.296135056485782E-6</v>
      </c>
    </row>
    <row r="368" spans="2:11">
      <c r="B368" t="s">
        <v>3733</v>
      </c>
      <c r="C368" t="s">
        <v>3734</v>
      </c>
      <c r="D368" t="s">
        <v>3173</v>
      </c>
      <c r="E368" t="s">
        <v>106</v>
      </c>
      <c r="F368" s="86">
        <v>45110</v>
      </c>
      <c r="G368" s="77">
        <v>7744594.4534800006</v>
      </c>
      <c r="H368" s="77">
        <v>-3.8723550000000002</v>
      </c>
      <c r="I368" s="77">
        <v>-299.89820375600004</v>
      </c>
      <c r="J368" s="90">
        <f t="shared" si="5"/>
        <v>1.080584863764645E-3</v>
      </c>
      <c r="K368" s="90">
        <f>I368/'סכום נכסי הקרן'!$C$42</f>
        <v>-1.1055293448116323E-5</v>
      </c>
    </row>
    <row r="369" spans="2:11">
      <c r="B369" t="s">
        <v>3733</v>
      </c>
      <c r="C369" t="s">
        <v>3735</v>
      </c>
      <c r="D369" t="s">
        <v>3173</v>
      </c>
      <c r="E369" t="s">
        <v>106</v>
      </c>
      <c r="F369" s="86">
        <v>45110</v>
      </c>
      <c r="G369" s="77">
        <v>4136517.6322799991</v>
      </c>
      <c r="H369" s="77">
        <v>-3.8723550000000002</v>
      </c>
      <c r="I369" s="77">
        <v>-160.18065441400003</v>
      </c>
      <c r="J369" s="90">
        <f t="shared" si="5"/>
        <v>5.7715847730955574E-4</v>
      </c>
      <c r="K369" s="90">
        <f>I369/'סכום נכסי הקרן'!$C$42</f>
        <v>-5.904817424978159E-6</v>
      </c>
    </row>
    <row r="370" spans="2:11">
      <c r="B370" t="s">
        <v>3736</v>
      </c>
      <c r="C370" t="s">
        <v>3737</v>
      </c>
      <c r="D370" t="s">
        <v>3173</v>
      </c>
      <c r="E370" t="s">
        <v>106</v>
      </c>
      <c r="F370" s="86">
        <v>45147</v>
      </c>
      <c r="G370" s="77">
        <v>997.92</v>
      </c>
      <c r="H370" s="77">
        <v>-3.7818659999999999</v>
      </c>
      <c r="I370" s="77">
        <v>-3.7740000000000003E-2</v>
      </c>
      <c r="J370" s="90">
        <f t="shared" si="5"/>
        <v>1.359837179673731E-7</v>
      </c>
      <c r="K370" s="90">
        <f>I370/'סכום נכסי הקרן'!$C$42</f>
        <v>-1.3912279883855843E-9</v>
      </c>
    </row>
    <row r="371" spans="2:11">
      <c r="B371" t="s">
        <v>3736</v>
      </c>
      <c r="C371" t="s">
        <v>3738</v>
      </c>
      <c r="D371" t="s">
        <v>3173</v>
      </c>
      <c r="E371" t="s">
        <v>106</v>
      </c>
      <c r="F371" s="86">
        <v>45147</v>
      </c>
      <c r="G371" s="77">
        <v>14784</v>
      </c>
      <c r="H371" s="77">
        <v>-3.7821289999999999</v>
      </c>
      <c r="I371" s="77">
        <v>-0.55914999999999992</v>
      </c>
      <c r="J371" s="90">
        <f t="shared" si="5"/>
        <v>2.0147137228790846E-6</v>
      </c>
      <c r="K371" s="90">
        <f>I371/'סכום נכסי הקרן'!$C$42</f>
        <v>-2.0612218593158435E-8</v>
      </c>
    </row>
    <row r="372" spans="2:11">
      <c r="B372" t="s">
        <v>3739</v>
      </c>
      <c r="C372" t="s">
        <v>3740</v>
      </c>
      <c r="D372" t="s">
        <v>3173</v>
      </c>
      <c r="E372" t="s">
        <v>106</v>
      </c>
      <c r="F372" s="86">
        <v>45110</v>
      </c>
      <c r="G372" s="77">
        <v>27508195.697135996</v>
      </c>
      <c r="H372" s="77">
        <v>-3.7616879999999999</v>
      </c>
      <c r="I372" s="77">
        <v>-1034.7725822959999</v>
      </c>
      <c r="J372" s="90">
        <f t="shared" si="5"/>
        <v>3.7284637782540966E-3</v>
      </c>
      <c r="K372" s="90">
        <f>I372/'סכום נכסי הקרן'!$C$42</f>
        <v>-3.81453253339751E-5</v>
      </c>
    </row>
    <row r="373" spans="2:11">
      <c r="B373" t="s">
        <v>3741</v>
      </c>
      <c r="C373" t="s">
        <v>3742</v>
      </c>
      <c r="D373" t="s">
        <v>3173</v>
      </c>
      <c r="E373" t="s">
        <v>106</v>
      </c>
      <c r="F373" s="86">
        <v>45110</v>
      </c>
      <c r="G373" s="77">
        <v>29574400</v>
      </c>
      <c r="H373" s="77">
        <v>-3.7936809999999999</v>
      </c>
      <c r="I373" s="77">
        <v>-1121.9584</v>
      </c>
      <c r="J373" s="90">
        <f t="shared" si="5"/>
        <v>4.0426092908512233E-3</v>
      </c>
      <c r="K373" s="90">
        <f>I373/'סכום נכסי הקרן'!$C$42</f>
        <v>-4.1359298566091909E-5</v>
      </c>
    </row>
    <row r="374" spans="2:11">
      <c r="B374" t="s">
        <v>3741</v>
      </c>
      <c r="C374" t="s">
        <v>3743</v>
      </c>
      <c r="D374" t="s">
        <v>3173</v>
      </c>
      <c r="E374" t="s">
        <v>106</v>
      </c>
      <c r="F374" s="86">
        <v>45110</v>
      </c>
      <c r="G374" s="77">
        <v>14488785.690455999</v>
      </c>
      <c r="H374" s="77">
        <v>-3.7936809999999999</v>
      </c>
      <c r="I374" s="77">
        <v>-549.65831297199998</v>
      </c>
      <c r="J374" s="90">
        <f t="shared" si="5"/>
        <v>1.980513540265144E-3</v>
      </c>
      <c r="K374" s="90">
        <f>I374/'סכום נכסי הקרן'!$C$42</f>
        <v>-2.0262321914558808E-5</v>
      </c>
    </row>
    <row r="375" spans="2:11">
      <c r="B375" t="s">
        <v>3741</v>
      </c>
      <c r="C375" t="s">
        <v>3744</v>
      </c>
      <c r="D375" t="s">
        <v>3173</v>
      </c>
      <c r="E375" t="s">
        <v>106</v>
      </c>
      <c r="F375" s="86">
        <v>45110</v>
      </c>
      <c r="G375" s="77">
        <v>7740686.0825999975</v>
      </c>
      <c r="H375" s="77">
        <v>-3.7936809999999999</v>
      </c>
      <c r="I375" s="77">
        <v>-293.65693884500001</v>
      </c>
      <c r="J375" s="90">
        <f t="shared" si="5"/>
        <v>1.0580965116868206E-3</v>
      </c>
      <c r="K375" s="90">
        <f>I375/'סכום נכסי הקרן'!$C$42</f>
        <v>-1.0825218662024321E-5</v>
      </c>
    </row>
    <row r="376" spans="2:11">
      <c r="B376" t="s">
        <v>3745</v>
      </c>
      <c r="C376" t="s">
        <v>3746</v>
      </c>
      <c r="D376" t="s">
        <v>3173</v>
      </c>
      <c r="E376" t="s">
        <v>106</v>
      </c>
      <c r="F376" s="86">
        <v>45078</v>
      </c>
      <c r="G376" s="77">
        <v>18496500</v>
      </c>
      <c r="H376" s="77">
        <v>-3.880017</v>
      </c>
      <c r="I376" s="77">
        <v>-717.66733999999997</v>
      </c>
      <c r="J376" s="90">
        <f t="shared" si="5"/>
        <v>2.5858789919701868E-3</v>
      </c>
      <c r="K376" s="90">
        <f>I376/'סכום נכסי הקרן'!$C$42</f>
        <v>-2.6455720449343748E-5</v>
      </c>
    </row>
    <row r="377" spans="2:11">
      <c r="B377" t="s">
        <v>3745</v>
      </c>
      <c r="C377" t="s">
        <v>3747</v>
      </c>
      <c r="D377" t="s">
        <v>3173</v>
      </c>
      <c r="E377" t="s">
        <v>106</v>
      </c>
      <c r="F377" s="86">
        <v>45078</v>
      </c>
      <c r="G377" s="77">
        <v>369930</v>
      </c>
      <c r="H377" s="77">
        <v>-3.8800180000000002</v>
      </c>
      <c r="I377" s="77">
        <v>-14.353350000000001</v>
      </c>
      <c r="J377" s="90">
        <f t="shared" si="5"/>
        <v>5.1717591369554705E-5</v>
      </c>
      <c r="K377" s="90">
        <f>I377/'סכום נכסי הקרן'!$C$42</f>
        <v>-5.2911452695003248E-7</v>
      </c>
    </row>
    <row r="378" spans="2:11">
      <c r="B378" t="s">
        <v>3745</v>
      </c>
      <c r="C378" t="s">
        <v>3748</v>
      </c>
      <c r="D378" t="s">
        <v>3173</v>
      </c>
      <c r="E378" t="s">
        <v>106</v>
      </c>
      <c r="F378" s="86">
        <v>45078</v>
      </c>
      <c r="G378" s="77">
        <v>1109790</v>
      </c>
      <c r="H378" s="77">
        <v>-3.880017</v>
      </c>
      <c r="I378" s="77">
        <v>-43.060040000000001</v>
      </c>
      <c r="J378" s="90">
        <f t="shared" si="5"/>
        <v>1.5515273807694235E-4</v>
      </c>
      <c r="K378" s="90">
        <f>I378/'סכום נכסי הקרן'!$C$42</f>
        <v>-1.5873432122152303E-6</v>
      </c>
    </row>
    <row r="379" spans="2:11">
      <c r="B379" t="s">
        <v>3745</v>
      </c>
      <c r="C379" t="s">
        <v>3749</v>
      </c>
      <c r="D379" t="s">
        <v>3173</v>
      </c>
      <c r="E379" t="s">
        <v>106</v>
      </c>
      <c r="F379" s="86">
        <v>45078</v>
      </c>
      <c r="G379" s="77">
        <v>92482.5</v>
      </c>
      <c r="H379" s="77">
        <v>-3.8800210000000002</v>
      </c>
      <c r="I379" s="77">
        <v>-3.5883400000000001</v>
      </c>
      <c r="J379" s="90">
        <f t="shared" si="5"/>
        <v>1.2929406850319118E-5</v>
      </c>
      <c r="K379" s="90">
        <f>I379/'סכום נכסי הקרן'!$C$42</f>
        <v>-1.3227872389622491E-7</v>
      </c>
    </row>
    <row r="380" spans="2:11">
      <c r="B380" t="s">
        <v>3750</v>
      </c>
      <c r="C380" t="s">
        <v>3751</v>
      </c>
      <c r="D380" t="s">
        <v>3173</v>
      </c>
      <c r="E380" t="s">
        <v>106</v>
      </c>
      <c r="F380" s="86">
        <v>45082</v>
      </c>
      <c r="G380" s="77">
        <v>5552100</v>
      </c>
      <c r="H380" s="77">
        <v>-3.6171069999999999</v>
      </c>
      <c r="I380" s="77">
        <v>-200.8254</v>
      </c>
      <c r="J380" s="90">
        <f t="shared" si="5"/>
        <v>7.2360849375423654E-4</v>
      </c>
      <c r="K380" s="90">
        <f>I380/'סכום נכסי הקרן'!$C$42</f>
        <v>-7.4031244636653501E-6</v>
      </c>
    </row>
    <row r="381" spans="2:11">
      <c r="B381" t="s">
        <v>3752</v>
      </c>
      <c r="C381" t="s">
        <v>3753</v>
      </c>
      <c r="D381" t="s">
        <v>3173</v>
      </c>
      <c r="E381" t="s">
        <v>106</v>
      </c>
      <c r="F381" s="86">
        <v>45152</v>
      </c>
      <c r="G381" s="77">
        <v>25550.7</v>
      </c>
      <c r="H381" s="77">
        <v>-3.5859290000000001</v>
      </c>
      <c r="I381" s="77">
        <v>-0.91622999999999999</v>
      </c>
      <c r="J381" s="90">
        <f t="shared" si="5"/>
        <v>3.3013344439121949E-6</v>
      </c>
      <c r="K381" s="90">
        <f>I381/'סכום נכסי הקרן'!$C$42</f>
        <v>-3.3775432427093899E-8</v>
      </c>
    </row>
    <row r="382" spans="2:11">
      <c r="B382" t="s">
        <v>3752</v>
      </c>
      <c r="C382" t="s">
        <v>3754</v>
      </c>
      <c r="D382" t="s">
        <v>3173</v>
      </c>
      <c r="E382" t="s">
        <v>106</v>
      </c>
      <c r="F382" s="86">
        <v>45152</v>
      </c>
      <c r="G382" s="77">
        <v>370300</v>
      </c>
      <c r="H382" s="77">
        <v>-3.585925</v>
      </c>
      <c r="I382" s="77">
        <v>-13.27868</v>
      </c>
      <c r="J382" s="90">
        <f t="shared" si="5"/>
        <v>4.7845370325887591E-5</v>
      </c>
      <c r="K382" s="90">
        <f>I382/'סכום נכסי הקרן'!$C$42</f>
        <v>-4.8949844368881534E-7</v>
      </c>
    </row>
    <row r="383" spans="2:11">
      <c r="B383" t="s">
        <v>3755</v>
      </c>
      <c r="C383" t="s">
        <v>3756</v>
      </c>
      <c r="D383" t="s">
        <v>3173</v>
      </c>
      <c r="E383" t="s">
        <v>106</v>
      </c>
      <c r="F383" s="86">
        <v>45082</v>
      </c>
      <c r="G383" s="77">
        <v>37034</v>
      </c>
      <c r="H383" s="77">
        <v>-3.5747420000000001</v>
      </c>
      <c r="I383" s="77">
        <v>-1.3238699999999999</v>
      </c>
      <c r="J383" s="90">
        <f t="shared" si="5"/>
        <v>4.7701315502243297E-6</v>
      </c>
      <c r="K383" s="90">
        <f>I383/'סכום נכסי הקרן'!$C$42</f>
        <v>-4.8802464149020225E-8</v>
      </c>
    </row>
    <row r="384" spans="2:11">
      <c r="B384" t="s">
        <v>3757</v>
      </c>
      <c r="C384" t="s">
        <v>3758</v>
      </c>
      <c r="D384" t="s">
        <v>3173</v>
      </c>
      <c r="E384" t="s">
        <v>106</v>
      </c>
      <c r="F384" s="86">
        <v>45152</v>
      </c>
      <c r="G384" s="77">
        <v>743780</v>
      </c>
      <c r="H384" s="77">
        <v>-3.1430479999999998</v>
      </c>
      <c r="I384" s="77">
        <v>-23.377359999999999</v>
      </c>
      <c r="J384" s="90">
        <f t="shared" si="5"/>
        <v>8.4232653128292229E-5</v>
      </c>
      <c r="K384" s="90">
        <f>I384/'סכום נכסי הקרן'!$C$42</f>
        <v>-8.6177099964402815E-7</v>
      </c>
    </row>
    <row r="385" spans="2:11">
      <c r="B385" t="s">
        <v>3757</v>
      </c>
      <c r="C385" t="s">
        <v>3759</v>
      </c>
      <c r="D385" t="s">
        <v>3173</v>
      </c>
      <c r="E385" t="s">
        <v>106</v>
      </c>
      <c r="F385" s="86">
        <v>45152</v>
      </c>
      <c r="G385" s="77">
        <v>3718900</v>
      </c>
      <c r="H385" s="77">
        <v>-3.1430479999999998</v>
      </c>
      <c r="I385" s="77">
        <v>-116.88680000000001</v>
      </c>
      <c r="J385" s="90">
        <f t="shared" si="5"/>
        <v>4.211632656414612E-4</v>
      </c>
      <c r="K385" s="90">
        <f>I385/'סכום נכסי הקרן'!$C$42</f>
        <v>-4.3088549982201413E-6</v>
      </c>
    </row>
    <row r="386" spans="2:11">
      <c r="B386" t="s">
        <v>3760</v>
      </c>
      <c r="C386" t="s">
        <v>3761</v>
      </c>
      <c r="D386" t="s">
        <v>3173</v>
      </c>
      <c r="E386" t="s">
        <v>106</v>
      </c>
      <c r="F386" s="86">
        <v>45154</v>
      </c>
      <c r="G386" s="77">
        <v>2048.75</v>
      </c>
      <c r="H386" s="77">
        <v>-2.9740090000000001</v>
      </c>
      <c r="I386" s="77">
        <v>-6.0929999999999998E-2</v>
      </c>
      <c r="J386" s="90">
        <f t="shared" si="5"/>
        <v>2.195412807565459E-7</v>
      </c>
      <c r="K386" s="90">
        <f>I386/'סכום נכסי הקרן'!$C$42</f>
        <v>-2.2460922451598742E-9</v>
      </c>
    </row>
    <row r="387" spans="2:11">
      <c r="B387" t="s">
        <v>3197</v>
      </c>
      <c r="C387" t="s">
        <v>3762</v>
      </c>
      <c r="D387" t="s">
        <v>3173</v>
      </c>
      <c r="E387" t="s">
        <v>106</v>
      </c>
      <c r="F387" s="86">
        <v>45154</v>
      </c>
      <c r="G387" s="77">
        <v>361858.5</v>
      </c>
      <c r="H387" s="77">
        <v>-2.8223240000000001</v>
      </c>
      <c r="I387" s="77">
        <v>-10.212819999999999</v>
      </c>
      <c r="J387" s="90">
        <f t="shared" si="5"/>
        <v>3.6798548874709777E-5</v>
      </c>
      <c r="K387" s="90">
        <f>I387/'סכום נכסי הקרן'!$C$42</f>
        <v>-3.7648015432814154E-7</v>
      </c>
    </row>
    <row r="388" spans="2:11">
      <c r="B388" t="s">
        <v>3197</v>
      </c>
      <c r="C388" t="s">
        <v>3763</v>
      </c>
      <c r="D388" t="s">
        <v>3173</v>
      </c>
      <c r="E388" t="s">
        <v>106</v>
      </c>
      <c r="F388" s="86">
        <v>45154</v>
      </c>
      <c r="G388" s="77">
        <v>2984400</v>
      </c>
      <c r="H388" s="77">
        <v>-2.8223240000000001</v>
      </c>
      <c r="I388" s="77">
        <v>-84.229439999999997</v>
      </c>
      <c r="J388" s="90">
        <f t="shared" si="5"/>
        <v>3.03493174708791E-4</v>
      </c>
      <c r="K388" s="90">
        <f>I388/'סכום נכסי הקרן'!$C$42</f>
        <v>-3.1049908419195619E-6</v>
      </c>
    </row>
    <row r="389" spans="2:11">
      <c r="B389" t="s">
        <v>3197</v>
      </c>
      <c r="C389" t="s">
        <v>3764</v>
      </c>
      <c r="D389" t="s">
        <v>3173</v>
      </c>
      <c r="E389" t="s">
        <v>106</v>
      </c>
      <c r="F389" s="86">
        <v>45154</v>
      </c>
      <c r="G389" s="77">
        <v>317092.5</v>
      </c>
      <c r="H389" s="77">
        <v>-2.8223250000000002</v>
      </c>
      <c r="I389" s="77">
        <v>-8.9493799999999997</v>
      </c>
      <c r="J389" s="90">
        <f t="shared" si="5"/>
        <v>3.2246157019153399E-5</v>
      </c>
      <c r="K389" s="90">
        <f>I389/'סכום נכסי הקרן'!$C$42</f>
        <v>-3.2990535068092686E-7</v>
      </c>
    </row>
    <row r="390" spans="2:11">
      <c r="B390" t="s">
        <v>3765</v>
      </c>
      <c r="C390" t="s">
        <v>3766</v>
      </c>
      <c r="D390" t="s">
        <v>3173</v>
      </c>
      <c r="E390" t="s">
        <v>106</v>
      </c>
      <c r="F390" s="86">
        <v>45152</v>
      </c>
      <c r="G390" s="77">
        <v>39162196.018890001</v>
      </c>
      <c r="H390" s="77">
        <v>-2.8117939999999999</v>
      </c>
      <c r="I390" s="77">
        <v>-1101.1601516549999</v>
      </c>
      <c r="J390" s="90">
        <f t="shared" si="5"/>
        <v>3.9676696210801084E-3</v>
      </c>
      <c r="K390" s="90">
        <f>I390/'סכום נכסי הקרן'!$C$42</f>
        <v>-4.0592602614662171E-5</v>
      </c>
    </row>
    <row r="391" spans="2:11">
      <c r="B391" t="s">
        <v>3767</v>
      </c>
      <c r="C391" t="s">
        <v>3768</v>
      </c>
      <c r="D391" t="s">
        <v>3173</v>
      </c>
      <c r="E391" t="s">
        <v>106</v>
      </c>
      <c r="F391" s="86">
        <v>45153</v>
      </c>
      <c r="G391" s="77">
        <v>2244000</v>
      </c>
      <c r="H391" s="77">
        <v>-2.5476899999999998</v>
      </c>
      <c r="I391" s="77">
        <v>-57.170160000000003</v>
      </c>
      <c r="J391" s="90">
        <f t="shared" si="5"/>
        <v>2.059939298778377E-4</v>
      </c>
      <c r="K391" s="90">
        <f>I391/'סכום נכסי הקרן'!$C$42</f>
        <v>-2.1074914332931106E-6</v>
      </c>
    </row>
    <row r="392" spans="2:11">
      <c r="B392" t="s">
        <v>3767</v>
      </c>
      <c r="C392" t="s">
        <v>3769</v>
      </c>
      <c r="D392" t="s">
        <v>3173</v>
      </c>
      <c r="E392" t="s">
        <v>106</v>
      </c>
      <c r="F392" s="86">
        <v>45153</v>
      </c>
      <c r="G392" s="77">
        <v>3740000</v>
      </c>
      <c r="H392" s="77">
        <v>-2.5476899999999998</v>
      </c>
      <c r="I392" s="77">
        <v>-95.283600000000007</v>
      </c>
      <c r="J392" s="90">
        <f t="shared" si="5"/>
        <v>3.4332321646306284E-4</v>
      </c>
      <c r="K392" s="90">
        <f>I392/'סכום נכסי הקרן'!$C$42</f>
        <v>-3.5124857221551844E-6</v>
      </c>
    </row>
    <row r="393" spans="2:11">
      <c r="B393" t="s">
        <v>3770</v>
      </c>
      <c r="C393" t="s">
        <v>3771</v>
      </c>
      <c r="D393" t="s">
        <v>3173</v>
      </c>
      <c r="E393" t="s">
        <v>106</v>
      </c>
      <c r="F393" s="86">
        <v>45153</v>
      </c>
      <c r="G393" s="77">
        <v>374030</v>
      </c>
      <c r="H393" s="77">
        <v>-2.552918</v>
      </c>
      <c r="I393" s="77">
        <v>-9.5486800000000009</v>
      </c>
      <c r="J393" s="90">
        <f t="shared" si="5"/>
        <v>3.4405538104946906E-5</v>
      </c>
      <c r="K393" s="90">
        <f>I393/'סכום נכסי הקרן'!$C$42</f>
        <v>-3.5199763826543883E-7</v>
      </c>
    </row>
    <row r="394" spans="2:11">
      <c r="B394" t="s">
        <v>3770</v>
      </c>
      <c r="C394" t="s">
        <v>3772</v>
      </c>
      <c r="D394" t="s">
        <v>3173</v>
      </c>
      <c r="E394" t="s">
        <v>106</v>
      </c>
      <c r="F394" s="86">
        <v>45153</v>
      </c>
      <c r="G394" s="77">
        <v>561045</v>
      </c>
      <c r="H394" s="77">
        <v>-2.552918</v>
      </c>
      <c r="I394" s="77">
        <v>-14.32302</v>
      </c>
      <c r="J394" s="90">
        <f t="shared" si="5"/>
        <v>5.1608307157420353E-5</v>
      </c>
      <c r="K394" s="90">
        <f>I394/'סכום נכסי הקרן'!$C$42</f>
        <v>-5.2799645739815824E-7</v>
      </c>
    </row>
    <row r="395" spans="2:11">
      <c r="B395" t="s">
        <v>3770</v>
      </c>
      <c r="C395" t="s">
        <v>3773</v>
      </c>
      <c r="D395" t="s">
        <v>3173</v>
      </c>
      <c r="E395" t="s">
        <v>106</v>
      </c>
      <c r="F395" s="86">
        <v>45153</v>
      </c>
      <c r="G395" s="77">
        <v>112209</v>
      </c>
      <c r="H395" s="77">
        <v>-2.552915</v>
      </c>
      <c r="I395" s="77">
        <v>-2.8645999999999998</v>
      </c>
      <c r="J395" s="90">
        <f t="shared" si="5"/>
        <v>1.0321647018795361E-5</v>
      </c>
      <c r="K395" s="90">
        <f>I395/'סכום נכסי הקרן'!$C$42</f>
        <v>-1.055991440256848E-7</v>
      </c>
    </row>
    <row r="396" spans="2:11">
      <c r="B396" t="s">
        <v>3774</v>
      </c>
      <c r="C396" t="s">
        <v>3775</v>
      </c>
      <c r="D396" t="s">
        <v>3173</v>
      </c>
      <c r="E396" t="s">
        <v>106</v>
      </c>
      <c r="F396" s="86">
        <v>45160</v>
      </c>
      <c r="G396" s="77">
        <v>13725480.167385004</v>
      </c>
      <c r="H396" s="77">
        <v>-2.2028210000000001</v>
      </c>
      <c r="I396" s="77">
        <v>-302.34781961100003</v>
      </c>
      <c r="J396" s="90">
        <f t="shared" ref="J396:J459" si="6">I396/$I$11</f>
        <v>1.0894112514581989E-3</v>
      </c>
      <c r="K396" s="90">
        <f>I396/'סכום נכסי הקרן'!$C$42</f>
        <v>-1.1145594829628486E-5</v>
      </c>
    </row>
    <row r="397" spans="2:11">
      <c r="B397" t="s">
        <v>3776</v>
      </c>
      <c r="C397" t="s">
        <v>3777</v>
      </c>
      <c r="D397" t="s">
        <v>3173</v>
      </c>
      <c r="E397" t="s">
        <v>106</v>
      </c>
      <c r="F397" s="86">
        <v>45155</v>
      </c>
      <c r="G397" s="77">
        <v>23546376.493361995</v>
      </c>
      <c r="H397" s="77">
        <v>-2.149362</v>
      </c>
      <c r="I397" s="77">
        <v>-506.09698071800005</v>
      </c>
      <c r="J397" s="90">
        <f t="shared" si="6"/>
        <v>1.8235545598859453E-3</v>
      </c>
      <c r="K397" s="90">
        <f>I397/'סכום נכסי הקרן'!$C$42</f>
        <v>-1.8656499322001087E-5</v>
      </c>
    </row>
    <row r="398" spans="2:11">
      <c r="B398" t="s">
        <v>3778</v>
      </c>
      <c r="C398" t="s">
        <v>3779</v>
      </c>
      <c r="D398" t="s">
        <v>3173</v>
      </c>
      <c r="E398" t="s">
        <v>106</v>
      </c>
      <c r="F398" s="86">
        <v>45155</v>
      </c>
      <c r="G398" s="77">
        <v>23548263.373440005</v>
      </c>
      <c r="H398" s="77">
        <v>-2.1411769999999999</v>
      </c>
      <c r="I398" s="77">
        <v>-504.21010064000001</v>
      </c>
      <c r="J398" s="90">
        <f t="shared" si="6"/>
        <v>1.8167558060871902E-3</v>
      </c>
      <c r="K398" s="90">
        <f>I398/'סכום נכסי הקרן'!$C$42</f>
        <v>-1.8586942343324861E-5</v>
      </c>
    </row>
    <row r="399" spans="2:11">
      <c r="B399" t="s">
        <v>3780</v>
      </c>
      <c r="C399" t="s">
        <v>3781</v>
      </c>
      <c r="D399" t="s">
        <v>3173</v>
      </c>
      <c r="E399" t="s">
        <v>106</v>
      </c>
      <c r="F399" s="86">
        <v>45160</v>
      </c>
      <c r="G399" s="77">
        <v>19623552.8112</v>
      </c>
      <c r="H399" s="77">
        <v>-2.1209280000000001</v>
      </c>
      <c r="I399" s="77">
        <v>-416.20145593600006</v>
      </c>
      <c r="J399" s="90">
        <f t="shared" si="6"/>
        <v>1.4996455061370188E-3</v>
      </c>
      <c r="K399" s="90">
        <f>I399/'סכום נכסי הקרן'!$C$42</f>
        <v>-1.5342636839030014E-5</v>
      </c>
    </row>
    <row r="400" spans="2:11">
      <c r="B400" t="s">
        <v>3782</v>
      </c>
      <c r="C400" t="s">
        <v>3783</v>
      </c>
      <c r="D400" t="s">
        <v>3173</v>
      </c>
      <c r="E400" t="s">
        <v>106</v>
      </c>
      <c r="F400" s="86">
        <v>45160</v>
      </c>
      <c r="G400" s="77">
        <v>19623552.8112</v>
      </c>
      <c r="H400" s="77">
        <v>-2.1209280000000001</v>
      </c>
      <c r="I400" s="77">
        <v>-416.20145593600006</v>
      </c>
      <c r="J400" s="90">
        <f t="shared" si="6"/>
        <v>1.4996455061370188E-3</v>
      </c>
      <c r="K400" s="90">
        <f>I400/'סכום נכסי הקרן'!$C$42</f>
        <v>-1.5342636839030014E-5</v>
      </c>
    </row>
    <row r="401" spans="2:11">
      <c r="B401" t="s">
        <v>3784</v>
      </c>
      <c r="C401" t="s">
        <v>3785</v>
      </c>
      <c r="D401" t="s">
        <v>3173</v>
      </c>
      <c r="E401" t="s">
        <v>106</v>
      </c>
      <c r="F401" s="86">
        <v>45162</v>
      </c>
      <c r="G401" s="77">
        <v>10864.56</v>
      </c>
      <c r="H401" s="77">
        <v>-2.385923</v>
      </c>
      <c r="I401" s="77">
        <v>-0.25922000000000001</v>
      </c>
      <c r="J401" s="90">
        <f t="shared" si="6"/>
        <v>9.3401429177272003E-7</v>
      </c>
      <c r="K401" s="90">
        <f>I401/'סכום נכסי הקרן'!$C$42</f>
        <v>-9.5557530246240373E-9</v>
      </c>
    </row>
    <row r="402" spans="2:11">
      <c r="B402" t="s">
        <v>3786</v>
      </c>
      <c r="C402" t="s">
        <v>3787</v>
      </c>
      <c r="D402" t="s">
        <v>3173</v>
      </c>
      <c r="E402" t="s">
        <v>106</v>
      </c>
      <c r="F402" s="86">
        <v>45162</v>
      </c>
      <c r="G402" s="77">
        <v>224916</v>
      </c>
      <c r="H402" s="77">
        <v>-2.3258510000000001</v>
      </c>
      <c r="I402" s="77">
        <v>-5.2312099999999999</v>
      </c>
      <c r="J402" s="90">
        <f t="shared" si="6"/>
        <v>1.884895032506894E-5</v>
      </c>
      <c r="K402" s="90">
        <f>I402/'סכום נכסי הקרן'!$C$42</f>
        <v>-1.9284064030531405E-7</v>
      </c>
    </row>
    <row r="403" spans="2:11">
      <c r="B403" t="s">
        <v>3786</v>
      </c>
      <c r="C403" t="s">
        <v>3540</v>
      </c>
      <c r="D403" t="s">
        <v>3173</v>
      </c>
      <c r="E403" t="s">
        <v>106</v>
      </c>
      <c r="F403" s="86">
        <v>45162</v>
      </c>
      <c r="G403" s="77">
        <v>74972</v>
      </c>
      <c r="H403" s="77">
        <v>-2.3258549999999998</v>
      </c>
      <c r="I403" s="77">
        <v>-1.7437400000000001</v>
      </c>
      <c r="J403" s="90">
        <f t="shared" si="6"/>
        <v>6.2829954522635702E-6</v>
      </c>
      <c r="K403" s="90">
        <f>I403/'סכום נכסי הקרן'!$C$42</f>
        <v>-6.4280336313393712E-8</v>
      </c>
    </row>
    <row r="404" spans="2:11">
      <c r="B404" t="s">
        <v>3786</v>
      </c>
      <c r="C404" t="s">
        <v>3788</v>
      </c>
      <c r="D404" t="s">
        <v>3173</v>
      </c>
      <c r="E404" t="s">
        <v>106</v>
      </c>
      <c r="F404" s="86">
        <v>45162</v>
      </c>
      <c r="G404" s="77">
        <v>749720</v>
      </c>
      <c r="H404" s="77">
        <v>-2.32585</v>
      </c>
      <c r="I404" s="77">
        <v>-17.437360000000002</v>
      </c>
      <c r="J404" s="90">
        <f t="shared" si="6"/>
        <v>6.2829810395748626E-5</v>
      </c>
      <c r="K404" s="90">
        <f>I404/'סכום נכסי הקרן'!$C$42</f>
        <v>-6.4280188859446888E-7</v>
      </c>
    </row>
    <row r="405" spans="2:11">
      <c r="B405" t="s">
        <v>3786</v>
      </c>
      <c r="C405" t="s">
        <v>3789</v>
      </c>
      <c r="D405" t="s">
        <v>3173</v>
      </c>
      <c r="E405" t="s">
        <v>106</v>
      </c>
      <c r="F405" s="86">
        <v>45162</v>
      </c>
      <c r="G405" s="77">
        <v>187430</v>
      </c>
      <c r="H405" s="77">
        <v>-2.32585</v>
      </c>
      <c r="I405" s="77">
        <v>-4.3593400000000004</v>
      </c>
      <c r="J405" s="90">
        <f t="shared" si="6"/>
        <v>1.5707452598937157E-5</v>
      </c>
      <c r="K405" s="90">
        <f>I405/'סכום נכסי הקרן'!$C$42</f>
        <v>-1.6070047214861722E-7</v>
      </c>
    </row>
    <row r="406" spans="2:11">
      <c r="B406" t="s">
        <v>3786</v>
      </c>
      <c r="C406" t="s">
        <v>3790</v>
      </c>
      <c r="D406" t="s">
        <v>3173</v>
      </c>
      <c r="E406" t="s">
        <v>106</v>
      </c>
      <c r="F406" s="86">
        <v>45162</v>
      </c>
      <c r="G406" s="77">
        <v>562290</v>
      </c>
      <c r="H406" s="77">
        <v>-2.32585</v>
      </c>
      <c r="I406" s="77">
        <v>-13.07802</v>
      </c>
      <c r="J406" s="90">
        <f t="shared" si="6"/>
        <v>4.7122357796811466E-5</v>
      </c>
      <c r="K406" s="90">
        <f>I406/'סכום נכסי הקרן'!$C$42</f>
        <v>-4.8210141644585163E-7</v>
      </c>
    </row>
    <row r="407" spans="2:11">
      <c r="B407" t="s">
        <v>3791</v>
      </c>
      <c r="C407" t="s">
        <v>3792</v>
      </c>
      <c r="D407" t="s">
        <v>3173</v>
      </c>
      <c r="E407" t="s">
        <v>106</v>
      </c>
      <c r="F407" s="86">
        <v>45168</v>
      </c>
      <c r="G407" s="77">
        <v>27524339.004470006</v>
      </c>
      <c r="H407" s="77">
        <v>-1.930353</v>
      </c>
      <c r="I407" s="77">
        <v>-531.316969524</v>
      </c>
      <c r="J407" s="90">
        <f t="shared" si="6"/>
        <v>1.9144265218609161E-3</v>
      </c>
      <c r="K407" s="90">
        <f>I407/'סכום נכסי הקרן'!$C$42</f>
        <v>-1.9586196044144126E-5</v>
      </c>
    </row>
    <row r="408" spans="2:11">
      <c r="B408" t="s">
        <v>3793</v>
      </c>
      <c r="C408" t="s">
        <v>3794</v>
      </c>
      <c r="D408" t="s">
        <v>3173</v>
      </c>
      <c r="E408" t="s">
        <v>106</v>
      </c>
      <c r="F408" s="86">
        <v>45162</v>
      </c>
      <c r="G408" s="77">
        <v>3757400</v>
      </c>
      <c r="H408" s="77">
        <v>-2.086198</v>
      </c>
      <c r="I408" s="77">
        <v>-78.386800000000008</v>
      </c>
      <c r="J408" s="90">
        <f t="shared" si="6"/>
        <v>2.8244113681941921E-4</v>
      </c>
      <c r="K408" s="90">
        <f>I408/'סכום נכסי הקרן'!$C$42</f>
        <v>-2.88961075993596E-6</v>
      </c>
    </row>
    <row r="409" spans="2:11">
      <c r="B409" t="s">
        <v>3795</v>
      </c>
      <c r="C409" t="s">
        <v>3796</v>
      </c>
      <c r="D409" t="s">
        <v>3173</v>
      </c>
      <c r="E409" t="s">
        <v>106</v>
      </c>
      <c r="F409" s="86">
        <v>45168</v>
      </c>
      <c r="G409" s="77">
        <v>714305</v>
      </c>
      <c r="H409" s="77">
        <v>-2.0291739999999998</v>
      </c>
      <c r="I409" s="77">
        <v>-14.494489999999999</v>
      </c>
      <c r="J409" s="90">
        <f t="shared" si="6"/>
        <v>5.2226143090644129E-5</v>
      </c>
      <c r="K409" s="90">
        <f>I409/'סכום נכסי הקרן'!$C$42</f>
        <v>-5.3431743946409556E-7</v>
      </c>
    </row>
    <row r="410" spans="2:11">
      <c r="B410" t="s">
        <v>3795</v>
      </c>
      <c r="C410" t="s">
        <v>3797</v>
      </c>
      <c r="D410" t="s">
        <v>3173</v>
      </c>
      <c r="E410" t="s">
        <v>106</v>
      </c>
      <c r="F410" s="86">
        <v>45168</v>
      </c>
      <c r="G410" s="77">
        <v>375950</v>
      </c>
      <c r="H410" s="77">
        <v>-2.0291739999999998</v>
      </c>
      <c r="I410" s="77">
        <v>-7.6286800000000001</v>
      </c>
      <c r="J410" s="90">
        <f t="shared" si="6"/>
        <v>2.7487447524730784E-5</v>
      </c>
      <c r="K410" s="90">
        <f>I410/'סכום נכסי הקרן'!$C$42</f>
        <v>-2.8121974378477316E-7</v>
      </c>
    </row>
    <row r="411" spans="2:11">
      <c r="B411" t="s">
        <v>3798</v>
      </c>
      <c r="C411" t="s">
        <v>3799</v>
      </c>
      <c r="D411" t="s">
        <v>3173</v>
      </c>
      <c r="E411" t="s">
        <v>106</v>
      </c>
      <c r="F411" s="86">
        <v>45174</v>
      </c>
      <c r="G411" s="77">
        <v>24281146.924650002</v>
      </c>
      <c r="H411" s="77">
        <v>-1.437918</v>
      </c>
      <c r="I411" s="77">
        <v>-349.14290032999997</v>
      </c>
      <c r="J411" s="90">
        <f t="shared" si="6"/>
        <v>1.2580219843345355E-3</v>
      </c>
      <c r="K411" s="90">
        <f>I411/'סכום נכסי הקרן'!$C$42</f>
        <v>-1.2870624665744949E-5</v>
      </c>
    </row>
    <row r="412" spans="2:11">
      <c r="B412" t="s">
        <v>3798</v>
      </c>
      <c r="C412" t="s">
        <v>3800</v>
      </c>
      <c r="D412" t="s">
        <v>3173</v>
      </c>
      <c r="E412" t="s">
        <v>106</v>
      </c>
      <c r="F412" s="86">
        <v>45174</v>
      </c>
      <c r="G412" s="77">
        <v>11295000</v>
      </c>
      <c r="H412" s="77">
        <v>-1.437918</v>
      </c>
      <c r="I412" s="77">
        <v>-162.41279999999998</v>
      </c>
      <c r="J412" s="90">
        <f t="shared" si="6"/>
        <v>5.8520128218048138E-4</v>
      </c>
      <c r="K412" s="90">
        <f>I412/'סכום נכסי הקרן'!$C$42</f>
        <v>-5.987102094119507E-6</v>
      </c>
    </row>
    <row r="413" spans="2:11">
      <c r="B413" t="s">
        <v>3798</v>
      </c>
      <c r="C413" t="s">
        <v>3801</v>
      </c>
      <c r="D413" t="s">
        <v>3173</v>
      </c>
      <c r="E413" t="s">
        <v>106</v>
      </c>
      <c r="F413" s="86">
        <v>45174</v>
      </c>
      <c r="G413" s="77">
        <v>3946724.1631499999</v>
      </c>
      <c r="H413" s="77">
        <v>-1.437918</v>
      </c>
      <c r="I413" s="77">
        <v>-56.750643835999995</v>
      </c>
      <c r="J413" s="90">
        <f t="shared" si="6"/>
        <v>2.044823409078289E-4</v>
      </c>
      <c r="K413" s="90">
        <f>I413/'סכום נכסי הקרן'!$C$42</f>
        <v>-2.0920266047574198E-6</v>
      </c>
    </row>
    <row r="414" spans="2:11">
      <c r="B414" t="s">
        <v>3802</v>
      </c>
      <c r="C414" t="s">
        <v>3803</v>
      </c>
      <c r="D414" t="s">
        <v>3173</v>
      </c>
      <c r="E414" t="s">
        <v>106</v>
      </c>
      <c r="F414" s="86">
        <v>45174</v>
      </c>
      <c r="G414" s="77">
        <v>13179600</v>
      </c>
      <c r="H414" s="77">
        <v>-1.4217550000000001</v>
      </c>
      <c r="I414" s="77">
        <v>-187.38159999999999</v>
      </c>
      <c r="J414" s="90">
        <f t="shared" si="6"/>
        <v>6.7516816763845029E-4</v>
      </c>
      <c r="K414" s="90">
        <f>I414/'סכום נכסי הקרן'!$C$42</f>
        <v>-6.9075391210511975E-6</v>
      </c>
    </row>
    <row r="415" spans="2:11">
      <c r="B415" t="s">
        <v>3804</v>
      </c>
      <c r="C415" t="s">
        <v>3805</v>
      </c>
      <c r="D415" t="s">
        <v>3173</v>
      </c>
      <c r="E415" t="s">
        <v>106</v>
      </c>
      <c r="F415" s="86">
        <v>45169</v>
      </c>
      <c r="G415" s="77">
        <v>11843002.809566997</v>
      </c>
      <c r="H415" s="77">
        <v>-1.4481839999999999</v>
      </c>
      <c r="I415" s="77">
        <v>-171.50843640999997</v>
      </c>
      <c r="J415" s="90">
        <f t="shared" si="6"/>
        <v>6.1797442622688341E-4</v>
      </c>
      <c r="K415" s="90">
        <f>I415/'סכום נכסי הקרן'!$C$42</f>
        <v>-6.3223989660265279E-6</v>
      </c>
    </row>
    <row r="416" spans="2:11">
      <c r="B416" t="s">
        <v>3806</v>
      </c>
      <c r="C416" t="s">
        <v>3807</v>
      </c>
      <c r="D416" t="s">
        <v>3173</v>
      </c>
      <c r="E416" t="s">
        <v>106</v>
      </c>
      <c r="F416" s="86">
        <v>45159</v>
      </c>
      <c r="G416" s="77">
        <v>3768</v>
      </c>
      <c r="H416" s="77">
        <v>-1.7990980000000001</v>
      </c>
      <c r="I416" s="77">
        <v>-6.7790000000000003E-2</v>
      </c>
      <c r="J416" s="90">
        <f t="shared" si="6"/>
        <v>2.4425904189210977E-7</v>
      </c>
      <c r="K416" s="90">
        <f>I416/'סכום נכסי הקרן'!$C$42</f>
        <v>-2.4989757639814194E-9</v>
      </c>
    </row>
    <row r="417" spans="2:11">
      <c r="B417" t="s">
        <v>3808</v>
      </c>
      <c r="C417" t="s">
        <v>3809</v>
      </c>
      <c r="D417" t="s">
        <v>3173</v>
      </c>
      <c r="E417" t="s">
        <v>106</v>
      </c>
      <c r="F417" s="86">
        <v>45174</v>
      </c>
      <c r="G417" s="77">
        <v>9877293.0749750026</v>
      </c>
      <c r="H417" s="77">
        <v>-1.330263</v>
      </c>
      <c r="I417" s="77">
        <v>-131.39394249900002</v>
      </c>
      <c r="J417" s="90">
        <f t="shared" si="6"/>
        <v>4.7343499786447416E-4</v>
      </c>
      <c r="K417" s="90">
        <f>I417/'סכום נכסי הקרן'!$C$42</f>
        <v>-4.8436388529129554E-6</v>
      </c>
    </row>
    <row r="418" spans="2:11">
      <c r="B418" t="s">
        <v>3808</v>
      </c>
      <c r="C418" t="s">
        <v>3810</v>
      </c>
      <c r="D418" t="s">
        <v>3173</v>
      </c>
      <c r="E418" t="s">
        <v>106</v>
      </c>
      <c r="F418" s="86">
        <v>45174</v>
      </c>
      <c r="G418" s="77">
        <v>20068221.261239998</v>
      </c>
      <c r="H418" s="77">
        <v>-1.330263</v>
      </c>
      <c r="I418" s="77">
        <v>-266.960055797</v>
      </c>
      <c r="J418" s="90">
        <f t="shared" si="6"/>
        <v>9.6190304547041417E-4</v>
      </c>
      <c r="K418" s="90">
        <f>I418/'סכום נכסי הקרן'!$C$42</f>
        <v>-9.8410784686211876E-6</v>
      </c>
    </row>
    <row r="419" spans="2:11">
      <c r="B419" t="s">
        <v>3808</v>
      </c>
      <c r="C419" t="s">
        <v>3811</v>
      </c>
      <c r="D419" t="s">
        <v>3173</v>
      </c>
      <c r="E419" t="s">
        <v>106</v>
      </c>
      <c r="F419" s="86">
        <v>45174</v>
      </c>
      <c r="G419" s="77">
        <v>315674.59257000004</v>
      </c>
      <c r="H419" s="77">
        <v>-1.330263</v>
      </c>
      <c r="I419" s="77">
        <v>-4.1993012599999995</v>
      </c>
      <c r="J419" s="90">
        <f t="shared" si="6"/>
        <v>1.5130805463695664E-5</v>
      </c>
      <c r="K419" s="90">
        <f>I419/'סכום נכסי הקרן'!$C$42</f>
        <v>-1.5480088618375328E-7</v>
      </c>
    </row>
    <row r="420" spans="2:11">
      <c r="B420" t="s">
        <v>3812</v>
      </c>
      <c r="C420" t="s">
        <v>3813</v>
      </c>
      <c r="D420" t="s">
        <v>3173</v>
      </c>
      <c r="E420" t="s">
        <v>106</v>
      </c>
      <c r="F420" s="86">
        <v>45159</v>
      </c>
      <c r="G420" s="77">
        <v>20071948.444814999</v>
      </c>
      <c r="H420" s="77">
        <v>-1.444828</v>
      </c>
      <c r="I420" s="77">
        <v>-290.00514071399999</v>
      </c>
      <c r="J420" s="90">
        <f t="shared" si="6"/>
        <v>1.0449384542644653E-3</v>
      </c>
      <c r="K420" s="90">
        <f>I420/'סכום נכסי הקרן'!$C$42</f>
        <v>-1.0690600650159419E-5</v>
      </c>
    </row>
    <row r="421" spans="2:11">
      <c r="B421" t="s">
        <v>3814</v>
      </c>
      <c r="C421" t="s">
        <v>3815</v>
      </c>
      <c r="D421" t="s">
        <v>3173</v>
      </c>
      <c r="E421" t="s">
        <v>106</v>
      </c>
      <c r="F421" s="86">
        <v>45181</v>
      </c>
      <c r="G421" s="77">
        <v>12630333.924000002</v>
      </c>
      <c r="H421" s="77">
        <v>-1.2697689999999999</v>
      </c>
      <c r="I421" s="77">
        <v>-160.37609391099997</v>
      </c>
      <c r="J421" s="90">
        <f t="shared" si="6"/>
        <v>5.7786267946747117E-4</v>
      </c>
      <c r="K421" s="90">
        <f>I421/'סכום נכסי הקרן'!$C$42</f>
        <v>-5.9120220062781672E-6</v>
      </c>
    </row>
    <row r="422" spans="2:11">
      <c r="B422" t="s">
        <v>3814</v>
      </c>
      <c r="C422" t="s">
        <v>3816</v>
      </c>
      <c r="D422" t="s">
        <v>3173</v>
      </c>
      <c r="E422" t="s">
        <v>106</v>
      </c>
      <c r="F422" s="86">
        <v>45181</v>
      </c>
      <c r="G422" s="77">
        <v>8694324.0927400012</v>
      </c>
      <c r="H422" s="77">
        <v>-1.2697689999999999</v>
      </c>
      <c r="I422" s="77">
        <v>-110.39785215099998</v>
      </c>
      <c r="J422" s="90">
        <f t="shared" si="6"/>
        <v>3.9778246929266913E-4</v>
      </c>
      <c r="K422" s="90">
        <f>I422/'סכום נכסי הקרן'!$C$42</f>
        <v>-4.0696497554352108E-6</v>
      </c>
    </row>
    <row r="423" spans="2:11">
      <c r="B423" t="s">
        <v>3817</v>
      </c>
      <c r="C423" t="s">
        <v>3818</v>
      </c>
      <c r="D423" t="s">
        <v>3173</v>
      </c>
      <c r="E423" t="s">
        <v>106</v>
      </c>
      <c r="F423" s="86">
        <v>45181</v>
      </c>
      <c r="G423" s="77">
        <v>11857468.890164999</v>
      </c>
      <c r="H423" s="77">
        <v>-1.25634</v>
      </c>
      <c r="I423" s="77">
        <v>-148.970125599</v>
      </c>
      <c r="J423" s="90">
        <f t="shared" si="6"/>
        <v>5.3676501179169482E-4</v>
      </c>
      <c r="K423" s="90">
        <f>I423/'סכום נכסי הקרן'!$C$42</f>
        <v>-5.4915582450091311E-6</v>
      </c>
    </row>
    <row r="424" spans="2:11">
      <c r="B424" t="s">
        <v>3817</v>
      </c>
      <c r="C424" t="s">
        <v>3819</v>
      </c>
      <c r="D424" t="s">
        <v>3173</v>
      </c>
      <c r="E424" t="s">
        <v>106</v>
      </c>
      <c r="F424" s="86">
        <v>45181</v>
      </c>
      <c r="G424" s="77">
        <v>2007620.8083209998</v>
      </c>
      <c r="H424" s="77">
        <v>-1.25634</v>
      </c>
      <c r="I424" s="77">
        <v>-25.222543424999998</v>
      </c>
      <c r="J424" s="90">
        <f t="shared" si="6"/>
        <v>9.0881166707075254E-5</v>
      </c>
      <c r="K424" s="90">
        <f>I424/'סכום נכסי הקרן'!$C$42</f>
        <v>-9.2979089430659223E-7</v>
      </c>
    </row>
    <row r="425" spans="2:11">
      <c r="B425" t="s">
        <v>3817</v>
      </c>
      <c r="C425" t="s">
        <v>3820</v>
      </c>
      <c r="D425" t="s">
        <v>3173</v>
      </c>
      <c r="E425" t="s">
        <v>106</v>
      </c>
      <c r="F425" s="86">
        <v>45181</v>
      </c>
      <c r="G425" s="77">
        <v>49016500</v>
      </c>
      <c r="H425" s="77">
        <v>-1.25634</v>
      </c>
      <c r="I425" s="77">
        <v>-615.81389999999999</v>
      </c>
      <c r="J425" s="90">
        <f t="shared" si="6"/>
        <v>2.2188835108104951E-3</v>
      </c>
      <c r="K425" s="90">
        <f>I425/'סכום נכסי הקרן'!$C$42</f>
        <v>-2.270104751767041E-5</v>
      </c>
    </row>
    <row r="426" spans="2:11">
      <c r="B426" t="s">
        <v>3821</v>
      </c>
      <c r="C426" t="s">
        <v>3822</v>
      </c>
      <c r="D426" t="s">
        <v>3173</v>
      </c>
      <c r="E426" t="s">
        <v>106</v>
      </c>
      <c r="F426" s="86">
        <v>45159</v>
      </c>
      <c r="G426" s="77">
        <v>15818344.653899999</v>
      </c>
      <c r="H426" s="77">
        <v>-1.369534</v>
      </c>
      <c r="I426" s="77">
        <v>-216.63766215400008</v>
      </c>
      <c r="J426" s="90">
        <f t="shared" si="6"/>
        <v>7.8058279680605727E-4</v>
      </c>
      <c r="K426" s="90">
        <f>I426/'סכום נכסי הקרן'!$C$42</f>
        <v>-7.9860195794134955E-6</v>
      </c>
    </row>
    <row r="427" spans="2:11">
      <c r="B427" t="s">
        <v>3823</v>
      </c>
      <c r="C427" t="s">
        <v>3824</v>
      </c>
      <c r="D427" t="s">
        <v>3173</v>
      </c>
      <c r="E427" t="s">
        <v>106</v>
      </c>
      <c r="F427" s="86">
        <v>45167</v>
      </c>
      <c r="G427" s="77">
        <v>13843619.825602001</v>
      </c>
      <c r="H427" s="77">
        <v>-1.3306359999999999</v>
      </c>
      <c r="I427" s="77">
        <v>-184.20816139399997</v>
      </c>
      <c r="J427" s="90">
        <f t="shared" si="6"/>
        <v>6.6373372194727172E-4</v>
      </c>
      <c r="K427" s="90">
        <f>I427/'סכום נכסי הקרן'!$C$42</f>
        <v>-6.7905551091781034E-6</v>
      </c>
    </row>
    <row r="428" spans="2:11">
      <c r="B428" t="s">
        <v>3825</v>
      </c>
      <c r="C428" t="s">
        <v>3826</v>
      </c>
      <c r="D428" t="s">
        <v>3173</v>
      </c>
      <c r="E428" t="s">
        <v>106</v>
      </c>
      <c r="F428" s="86">
        <v>45189</v>
      </c>
      <c r="G428" s="77">
        <v>58477693.434101991</v>
      </c>
      <c r="H428" s="77">
        <v>-1.13608</v>
      </c>
      <c r="I428" s="77">
        <v>-664.35314866299984</v>
      </c>
      <c r="J428" s="90">
        <f t="shared" si="6"/>
        <v>2.3937787810950095E-3</v>
      </c>
      <c r="K428" s="90">
        <f>I428/'סכום נכסי הקרן'!$C$42</f>
        <v>-2.4490373465608222E-5</v>
      </c>
    </row>
    <row r="429" spans="2:11">
      <c r="B429" t="s">
        <v>3827</v>
      </c>
      <c r="C429" t="s">
        <v>3828</v>
      </c>
      <c r="D429" t="s">
        <v>3173</v>
      </c>
      <c r="E429" t="s">
        <v>106</v>
      </c>
      <c r="F429" s="86">
        <v>45159</v>
      </c>
      <c r="G429" s="77">
        <v>547.52</v>
      </c>
      <c r="H429" s="77">
        <v>-1.583504</v>
      </c>
      <c r="I429" s="77">
        <v>-8.6700000000000006E-3</v>
      </c>
      <c r="J429" s="90">
        <f t="shared" si="6"/>
        <v>3.1239502776288412E-8</v>
      </c>
      <c r="K429" s="90">
        <f>I429/'סכום נכסי הקרן'!$C$42</f>
        <v>-3.1960642976425587E-10</v>
      </c>
    </row>
    <row r="430" spans="2:11">
      <c r="B430" t="s">
        <v>3829</v>
      </c>
      <c r="C430" t="s">
        <v>3830</v>
      </c>
      <c r="D430" t="s">
        <v>3173</v>
      </c>
      <c r="E430" t="s">
        <v>106</v>
      </c>
      <c r="F430" s="86">
        <v>45174</v>
      </c>
      <c r="G430" s="77">
        <v>33826725.672960006</v>
      </c>
      <c r="H430" s="77">
        <v>-1.142415</v>
      </c>
      <c r="I430" s="77">
        <v>-386.44167409700003</v>
      </c>
      <c r="J430" s="90">
        <f t="shared" si="6"/>
        <v>1.3924158882153142E-3</v>
      </c>
      <c r="K430" s="90">
        <f>I430/'סכום נכסי הקרן'!$C$42</f>
        <v>-1.424558751675482E-5</v>
      </c>
    </row>
    <row r="431" spans="2:11">
      <c r="B431" t="s">
        <v>3829</v>
      </c>
      <c r="C431" t="s">
        <v>3831</v>
      </c>
      <c r="D431" t="s">
        <v>3173</v>
      </c>
      <c r="E431" t="s">
        <v>106</v>
      </c>
      <c r="F431" s="86">
        <v>45174</v>
      </c>
      <c r="G431" s="77">
        <v>8312335.7036159979</v>
      </c>
      <c r="H431" s="77">
        <v>-1.142415</v>
      </c>
      <c r="I431" s="77">
        <v>-94.961391059999997</v>
      </c>
      <c r="J431" s="90">
        <f t="shared" si="6"/>
        <v>3.42162242175211E-4</v>
      </c>
      <c r="K431" s="90">
        <f>I431/'סכום נכסי הקרן'!$C$42</f>
        <v>-3.5006079771780764E-6</v>
      </c>
    </row>
    <row r="432" spans="2:11">
      <c r="B432" t="s">
        <v>3832</v>
      </c>
      <c r="C432" t="s">
        <v>3833</v>
      </c>
      <c r="D432" t="s">
        <v>3173</v>
      </c>
      <c r="E432" t="s">
        <v>106</v>
      </c>
      <c r="F432" s="86">
        <v>45167</v>
      </c>
      <c r="G432" s="77">
        <v>14231739.657600001</v>
      </c>
      <c r="H432" s="77">
        <v>-1.2554970000000001</v>
      </c>
      <c r="I432" s="77">
        <v>-178.67900143199998</v>
      </c>
      <c r="J432" s="90">
        <f t="shared" si="6"/>
        <v>6.4381120660892788E-4</v>
      </c>
      <c r="K432" s="90">
        <f>I432/'סכום נכסי הקרן'!$C$42</f>
        <v>-6.5867309944087505E-6</v>
      </c>
    </row>
    <row r="433" spans="2:11">
      <c r="B433" t="s">
        <v>3834</v>
      </c>
      <c r="C433" t="s">
        <v>3835</v>
      </c>
      <c r="D433" t="s">
        <v>3173</v>
      </c>
      <c r="E433" t="s">
        <v>106</v>
      </c>
      <c r="F433" s="86">
        <v>45189</v>
      </c>
      <c r="G433" s="77">
        <v>18978668.075880002</v>
      </c>
      <c r="H433" s="77">
        <v>-1.055741</v>
      </c>
      <c r="I433" s="77">
        <v>-200.36550673300002</v>
      </c>
      <c r="J433" s="90">
        <f t="shared" si="6"/>
        <v>7.2195141913010245E-4</v>
      </c>
      <c r="K433" s="90">
        <f>I433/'סכום נכסי הקרן'!$C$42</f>
        <v>-7.3861711943298846E-6</v>
      </c>
    </row>
    <row r="434" spans="2:11">
      <c r="B434" t="s">
        <v>3836</v>
      </c>
      <c r="C434" t="s">
        <v>3837</v>
      </c>
      <c r="D434" t="s">
        <v>3173</v>
      </c>
      <c r="E434" t="s">
        <v>106</v>
      </c>
      <c r="F434" s="86">
        <v>45189</v>
      </c>
      <c r="G434" s="77">
        <v>26436200</v>
      </c>
      <c r="H434" s="77">
        <v>-1.055741</v>
      </c>
      <c r="I434" s="77">
        <v>-279.09770000000003</v>
      </c>
      <c r="J434" s="90">
        <f t="shared" si="6"/>
        <v>1.005637067359367E-3</v>
      </c>
      <c r="K434" s="90">
        <f>I434/'סכום נכסי הקרן'!$C$42</f>
        <v>-1.0288514354373167E-5</v>
      </c>
    </row>
    <row r="435" spans="2:11">
      <c r="B435" t="s">
        <v>3836</v>
      </c>
      <c r="C435" t="s">
        <v>3838</v>
      </c>
      <c r="D435" t="s">
        <v>3173</v>
      </c>
      <c r="E435" t="s">
        <v>106</v>
      </c>
      <c r="F435" s="86">
        <v>45189</v>
      </c>
      <c r="G435" s="77">
        <v>14351080</v>
      </c>
      <c r="H435" s="77">
        <v>-1.055741</v>
      </c>
      <c r="I435" s="77">
        <v>-151.51017999999999</v>
      </c>
      <c r="J435" s="90">
        <f t="shared" si="6"/>
        <v>5.4591726513794191E-4</v>
      </c>
      <c r="K435" s="90">
        <f>I435/'סכום נכסי הקרן'!$C$42</f>
        <v>-5.5851935066597178E-6</v>
      </c>
    </row>
    <row r="436" spans="2:11">
      <c r="B436" t="s">
        <v>3836</v>
      </c>
      <c r="C436" t="s">
        <v>3839</v>
      </c>
      <c r="D436" t="s">
        <v>3173</v>
      </c>
      <c r="E436" t="s">
        <v>106</v>
      </c>
      <c r="F436" s="86">
        <v>45189</v>
      </c>
      <c r="G436" s="77">
        <v>13856094.199450998</v>
      </c>
      <c r="H436" s="77">
        <v>-1.055741</v>
      </c>
      <c r="I436" s="77">
        <v>-146.28441387299998</v>
      </c>
      <c r="J436" s="90">
        <f t="shared" si="6"/>
        <v>5.2708793002460277E-4</v>
      </c>
      <c r="K436" s="90">
        <f>I436/'סכום נכסי הקרן'!$C$42</f>
        <v>-5.3925535464943832E-6</v>
      </c>
    </row>
    <row r="437" spans="2:11">
      <c r="B437" t="s">
        <v>3840</v>
      </c>
      <c r="C437" t="s">
        <v>3841</v>
      </c>
      <c r="D437" t="s">
        <v>3173</v>
      </c>
      <c r="E437" t="s">
        <v>106</v>
      </c>
      <c r="F437" s="86">
        <v>45190</v>
      </c>
      <c r="G437" s="77">
        <v>15837213.454680001</v>
      </c>
      <c r="H437" s="77">
        <v>-1.0218849999999999</v>
      </c>
      <c r="I437" s="77">
        <v>-161.83812359899997</v>
      </c>
      <c r="J437" s="90">
        <f t="shared" si="6"/>
        <v>5.8313062416150716E-4</v>
      </c>
      <c r="K437" s="90">
        <f>I437/'סכום נכסי הקרן'!$C$42</f>
        <v>-5.9659175182494505E-6</v>
      </c>
    </row>
    <row r="438" spans="2:11">
      <c r="B438" t="s">
        <v>3842</v>
      </c>
      <c r="C438" t="s">
        <v>3843</v>
      </c>
      <c r="D438" t="s">
        <v>3173</v>
      </c>
      <c r="E438" t="s">
        <v>106</v>
      </c>
      <c r="F438" s="86">
        <v>45168</v>
      </c>
      <c r="G438" s="77">
        <v>1511840</v>
      </c>
      <c r="H438" s="77">
        <v>-1.4732670000000001</v>
      </c>
      <c r="I438" s="77">
        <v>-22.273439999999997</v>
      </c>
      <c r="J438" s="90">
        <f t="shared" si="6"/>
        <v>8.0255039298442128E-5</v>
      </c>
      <c r="K438" s="90">
        <f>I438/'סכום נכסי הקרן'!$C$42</f>
        <v>-8.2107665939658199E-7</v>
      </c>
    </row>
    <row r="439" spans="2:11">
      <c r="B439" t="s">
        <v>3842</v>
      </c>
      <c r="C439" t="s">
        <v>3844</v>
      </c>
      <c r="D439" t="s">
        <v>3173</v>
      </c>
      <c r="E439" t="s">
        <v>106</v>
      </c>
      <c r="F439" s="86">
        <v>45168</v>
      </c>
      <c r="G439" s="77">
        <v>4535520</v>
      </c>
      <c r="H439" s="77">
        <v>-1.4732670000000001</v>
      </c>
      <c r="I439" s="77">
        <v>-66.820320000000009</v>
      </c>
      <c r="J439" s="90">
        <f t="shared" si="6"/>
        <v>2.4076511789532647E-4</v>
      </c>
      <c r="K439" s="90">
        <f>I439/'סכום נכסי הקרן'!$C$42</f>
        <v>-2.4632299781897465E-6</v>
      </c>
    </row>
    <row r="440" spans="2:11">
      <c r="B440" t="s">
        <v>3199</v>
      </c>
      <c r="C440" t="s">
        <v>3845</v>
      </c>
      <c r="D440" t="s">
        <v>3173</v>
      </c>
      <c r="E440" t="s">
        <v>106</v>
      </c>
      <c r="F440" s="86">
        <v>45168</v>
      </c>
      <c r="G440" s="77">
        <v>907200</v>
      </c>
      <c r="H440" s="77">
        <v>-1.475841</v>
      </c>
      <c r="I440" s="77">
        <v>-13.38883</v>
      </c>
      <c r="J440" s="90">
        <f t="shared" si="6"/>
        <v>4.824225974120572E-5</v>
      </c>
      <c r="K440" s="90">
        <f>I440/'סכום נכסי הקרן'!$C$42</f>
        <v>-4.9355895674977642E-7</v>
      </c>
    </row>
    <row r="441" spans="2:11">
      <c r="B441" t="s">
        <v>3199</v>
      </c>
      <c r="C441" t="s">
        <v>3846</v>
      </c>
      <c r="D441" t="s">
        <v>3173</v>
      </c>
      <c r="E441" t="s">
        <v>106</v>
      </c>
      <c r="F441" s="86">
        <v>45168</v>
      </c>
      <c r="G441" s="77">
        <v>9450</v>
      </c>
      <c r="H441" s="77">
        <v>-1.475873</v>
      </c>
      <c r="I441" s="77">
        <v>-0.13947000000000001</v>
      </c>
      <c r="J441" s="90">
        <f t="shared" si="6"/>
        <v>5.0253442355351156E-7</v>
      </c>
      <c r="K441" s="90">
        <f>I441/'סכום נכסי הקרן'!$C$42</f>
        <v>-5.1413504912596039E-9</v>
      </c>
    </row>
    <row r="442" spans="2:11">
      <c r="B442" t="s">
        <v>3199</v>
      </c>
      <c r="C442" t="s">
        <v>3847</v>
      </c>
      <c r="D442" t="s">
        <v>3173</v>
      </c>
      <c r="E442" t="s">
        <v>106</v>
      </c>
      <c r="F442" s="86">
        <v>45168</v>
      </c>
      <c r="G442" s="77">
        <v>3402000</v>
      </c>
      <c r="H442" s="77">
        <v>-1.475841</v>
      </c>
      <c r="I442" s="77">
        <v>-50.208120000000001</v>
      </c>
      <c r="J442" s="90">
        <f t="shared" si="6"/>
        <v>1.8090850105331277E-4</v>
      </c>
      <c r="K442" s="90">
        <f>I442/'סכום נכסי הקרן'!$C$42</f>
        <v>-1.8508463642878118E-6</v>
      </c>
    </row>
    <row r="443" spans="2:11">
      <c r="B443" t="s">
        <v>3199</v>
      </c>
      <c r="C443" t="s">
        <v>3848</v>
      </c>
      <c r="D443" t="s">
        <v>3173</v>
      </c>
      <c r="E443" t="s">
        <v>106</v>
      </c>
      <c r="F443" s="86">
        <v>45168</v>
      </c>
      <c r="G443" s="77">
        <v>151200</v>
      </c>
      <c r="H443" s="77">
        <v>-1.47584</v>
      </c>
      <c r="I443" s="77">
        <v>-2.2314699999999998</v>
      </c>
      <c r="J443" s="90">
        <f t="shared" si="6"/>
        <v>8.0403706182473235E-6</v>
      </c>
      <c r="K443" s="90">
        <f>I443/'סכום נכסי הקרן'!$C$42</f>
        <v>-8.2259764685818213E-8</v>
      </c>
    </row>
    <row r="444" spans="2:11">
      <c r="B444" t="s">
        <v>3849</v>
      </c>
      <c r="C444" t="s">
        <v>3850</v>
      </c>
      <c r="D444" t="s">
        <v>3173</v>
      </c>
      <c r="E444" t="s">
        <v>106</v>
      </c>
      <c r="F444" s="86">
        <v>45188</v>
      </c>
      <c r="G444" s="77">
        <v>52920000</v>
      </c>
      <c r="H444" s="77">
        <v>-0.96947099999999997</v>
      </c>
      <c r="I444" s="77">
        <v>-513.04399999999998</v>
      </c>
      <c r="J444" s="90">
        <f t="shared" si="6"/>
        <v>1.8485858664772908E-3</v>
      </c>
      <c r="K444" s="90">
        <f>I444/'סכום נכסי הקרן'!$C$42</f>
        <v>-1.8912590674968035E-5</v>
      </c>
    </row>
    <row r="445" spans="2:11">
      <c r="B445" t="s">
        <v>3851</v>
      </c>
      <c r="C445" t="s">
        <v>3852</v>
      </c>
      <c r="D445" t="s">
        <v>3173</v>
      </c>
      <c r="E445" t="s">
        <v>106</v>
      </c>
      <c r="F445" s="86">
        <v>45188</v>
      </c>
      <c r="G445" s="77">
        <v>19812240.818999998</v>
      </c>
      <c r="H445" s="77">
        <v>-0.96947099999999997</v>
      </c>
      <c r="I445" s="77">
        <v>-192.07390927399999</v>
      </c>
      <c r="J445" s="90">
        <f t="shared" si="6"/>
        <v>6.920753658613254E-4</v>
      </c>
      <c r="K445" s="90">
        <f>I445/'סכום נכסי הקרן'!$C$42</f>
        <v>-7.0805140016063118E-6</v>
      </c>
    </row>
    <row r="446" spans="2:11">
      <c r="B446" t="s">
        <v>3853</v>
      </c>
      <c r="C446" t="s">
        <v>3854</v>
      </c>
      <c r="D446" t="s">
        <v>3173</v>
      </c>
      <c r="E446" t="s">
        <v>106</v>
      </c>
      <c r="F446" s="86">
        <v>45188</v>
      </c>
      <c r="G446" s="77">
        <v>39624481.637999997</v>
      </c>
      <c r="H446" s="77">
        <v>-0.96947099999999997</v>
      </c>
      <c r="I446" s="77">
        <v>-384.14781854699999</v>
      </c>
      <c r="J446" s="90">
        <f t="shared" si="6"/>
        <v>1.3841507317190476E-3</v>
      </c>
      <c r="K446" s="90">
        <f>I446/'סכום נכסי הקרן'!$C$42</f>
        <v>-1.4161028003175761E-5</v>
      </c>
    </row>
    <row r="447" spans="2:11">
      <c r="B447" t="s">
        <v>3855</v>
      </c>
      <c r="C447" t="s">
        <v>3856</v>
      </c>
      <c r="D447" t="s">
        <v>3173</v>
      </c>
      <c r="E447" t="s">
        <v>106</v>
      </c>
      <c r="F447" s="86">
        <v>45190</v>
      </c>
      <c r="G447" s="77">
        <v>27737137.146599997</v>
      </c>
      <c r="H447" s="77">
        <v>-0.94170900000000002</v>
      </c>
      <c r="I447" s="77">
        <v>-261.203115384</v>
      </c>
      <c r="J447" s="90">
        <f t="shared" si="6"/>
        <v>9.4115979794851792E-4</v>
      </c>
      <c r="K447" s="90">
        <f>I447/'סכום נכסי הקרן'!$C$42</f>
        <v>-9.6288575722238997E-6</v>
      </c>
    </row>
    <row r="448" spans="2:11">
      <c r="B448" t="s">
        <v>3855</v>
      </c>
      <c r="C448" t="s">
        <v>3857</v>
      </c>
      <c r="D448" t="s">
        <v>3173</v>
      </c>
      <c r="E448" t="s">
        <v>106</v>
      </c>
      <c r="F448" s="86">
        <v>45190</v>
      </c>
      <c r="G448" s="77">
        <v>4232819.8835999994</v>
      </c>
      <c r="H448" s="77">
        <v>-0.94170900000000002</v>
      </c>
      <c r="I448" s="77">
        <v>-39.860845574000003</v>
      </c>
      <c r="J448" s="90">
        <f t="shared" si="6"/>
        <v>1.4362548973173895E-4</v>
      </c>
      <c r="K448" s="90">
        <f>I448/'סכום נכסי הקרן'!$C$42</f>
        <v>-1.4694097510138962E-6</v>
      </c>
    </row>
    <row r="449" spans="2:11">
      <c r="B449" t="s">
        <v>3858</v>
      </c>
      <c r="C449" t="s">
        <v>3859</v>
      </c>
      <c r="D449" t="s">
        <v>3173</v>
      </c>
      <c r="E449" t="s">
        <v>106</v>
      </c>
      <c r="F449" s="86">
        <v>45190</v>
      </c>
      <c r="G449" s="77">
        <v>56700000</v>
      </c>
      <c r="H449" s="77">
        <v>-0.94170900000000002</v>
      </c>
      <c r="I449" s="77">
        <v>-533.94899999999996</v>
      </c>
      <c r="J449" s="90">
        <f t="shared" si="6"/>
        <v>1.9239101808415709E-3</v>
      </c>
      <c r="K449" s="90">
        <f>I449/'סכום נכסי הקרן'!$C$42</f>
        <v>-1.968322186461299E-5</v>
      </c>
    </row>
    <row r="450" spans="2:11">
      <c r="B450" t="s">
        <v>3860</v>
      </c>
      <c r="C450" t="s">
        <v>3861</v>
      </c>
      <c r="D450" t="s">
        <v>3173</v>
      </c>
      <c r="E450" t="s">
        <v>106</v>
      </c>
      <c r="F450" s="86">
        <v>45168</v>
      </c>
      <c r="G450" s="77">
        <v>37817</v>
      </c>
      <c r="H450" s="77">
        <v>-1.4302299999999999</v>
      </c>
      <c r="I450" s="77">
        <v>-0.54086999999999996</v>
      </c>
      <c r="J450" s="90">
        <f t="shared" si="6"/>
        <v>1.9488477354799436E-6</v>
      </c>
      <c r="K450" s="90">
        <f>I450/'סכום נכסי הקרן'!$C$42</f>
        <v>-1.9938354056123764E-8</v>
      </c>
    </row>
    <row r="451" spans="2:11">
      <c r="B451" t="s">
        <v>3860</v>
      </c>
      <c r="C451" t="s">
        <v>3862</v>
      </c>
      <c r="D451" t="s">
        <v>3173</v>
      </c>
      <c r="E451" t="s">
        <v>106</v>
      </c>
      <c r="F451" s="86">
        <v>45168</v>
      </c>
      <c r="G451" s="77">
        <v>1399229</v>
      </c>
      <c r="H451" s="77">
        <v>-1.4302250000000001</v>
      </c>
      <c r="I451" s="77">
        <v>-20.012119999999999</v>
      </c>
      <c r="J451" s="90">
        <f t="shared" si="6"/>
        <v>7.2107113990705512E-5</v>
      </c>
      <c r="K451" s="90">
        <f>I451/'סכום נכסי הקרן'!$C$42</f>
        <v>-7.3771651963250972E-7</v>
      </c>
    </row>
    <row r="452" spans="2:11">
      <c r="B452" t="s">
        <v>3863</v>
      </c>
      <c r="C452" t="s">
        <v>3864</v>
      </c>
      <c r="D452" t="s">
        <v>3173</v>
      </c>
      <c r="E452" t="s">
        <v>106</v>
      </c>
      <c r="F452" s="86">
        <v>45159</v>
      </c>
      <c r="G452" s="77">
        <v>907.75</v>
      </c>
      <c r="H452" s="77">
        <v>-1.4144859999999999</v>
      </c>
      <c r="I452" s="77">
        <v>-1.2840000000000001E-2</v>
      </c>
      <c r="J452" s="90">
        <f t="shared" si="6"/>
        <v>4.6264730755195297E-8</v>
      </c>
      <c r="K452" s="90">
        <f>I452/'סכום נכסי הקרן'!$C$42</f>
        <v>-4.7332716933945158E-10</v>
      </c>
    </row>
    <row r="453" spans="2:11">
      <c r="B453" t="s">
        <v>3201</v>
      </c>
      <c r="C453" t="s">
        <v>3865</v>
      </c>
      <c r="D453" t="s">
        <v>3173</v>
      </c>
      <c r="E453" t="s">
        <v>106</v>
      </c>
      <c r="F453" s="86">
        <v>45169</v>
      </c>
      <c r="G453" s="77">
        <v>56736</v>
      </c>
      <c r="H453" s="77">
        <v>-1.4114500000000001</v>
      </c>
      <c r="I453" s="77">
        <v>-0.80079999999999996</v>
      </c>
      <c r="J453" s="90">
        <f t="shared" si="6"/>
        <v>2.8854202794984729E-6</v>
      </c>
      <c r="K453" s="90">
        <f>I453/'סכום נכסי הקרן'!$C$42</f>
        <v>-2.9520280156310966E-8</v>
      </c>
    </row>
    <row r="454" spans="2:11">
      <c r="B454" t="s">
        <v>3201</v>
      </c>
      <c r="C454" t="s">
        <v>3866</v>
      </c>
      <c r="D454" t="s">
        <v>3173</v>
      </c>
      <c r="E454" t="s">
        <v>106</v>
      </c>
      <c r="F454" s="86">
        <v>45169</v>
      </c>
      <c r="G454" s="77">
        <v>9456</v>
      </c>
      <c r="H454" s="77">
        <v>-1.4114850000000001</v>
      </c>
      <c r="I454" s="77">
        <v>-0.13347000000000001</v>
      </c>
      <c r="J454" s="90">
        <f t="shared" si="6"/>
        <v>4.809153904903362E-7</v>
      </c>
      <c r="K454" s="90">
        <f>I454/'סכום נכסי הקרן'!$C$42</f>
        <v>-4.9201695710075237E-9</v>
      </c>
    </row>
    <row r="455" spans="2:11">
      <c r="B455" t="s">
        <v>3867</v>
      </c>
      <c r="C455" t="s">
        <v>3868</v>
      </c>
      <c r="D455" t="s">
        <v>3173</v>
      </c>
      <c r="E455" t="s">
        <v>106</v>
      </c>
      <c r="F455" s="86">
        <v>45182</v>
      </c>
      <c r="G455" s="77">
        <v>19827964.819650002</v>
      </c>
      <c r="H455" s="77">
        <v>-0.91713999999999996</v>
      </c>
      <c r="I455" s="77">
        <v>-181.85016404800001</v>
      </c>
      <c r="J455" s="90">
        <f t="shared" si="6"/>
        <v>6.5523745151626288E-4</v>
      </c>
      <c r="K455" s="90">
        <f>I455/'סכום נכסי הקרן'!$C$42</f>
        <v>-6.7036311053547308E-6</v>
      </c>
    </row>
    <row r="456" spans="2:11">
      <c r="B456" t="s">
        <v>3869</v>
      </c>
      <c r="C456" t="s">
        <v>3870</v>
      </c>
      <c r="D456" t="s">
        <v>3173</v>
      </c>
      <c r="E456" t="s">
        <v>106</v>
      </c>
      <c r="F456" s="86">
        <v>45182</v>
      </c>
      <c r="G456" s="77">
        <v>8474598.1161599997</v>
      </c>
      <c r="H456" s="77">
        <v>-0.89046999999999998</v>
      </c>
      <c r="I456" s="77">
        <v>-75.463787886999995</v>
      </c>
      <c r="J456" s="90">
        <f t="shared" si="6"/>
        <v>2.7190902090025101E-4</v>
      </c>
      <c r="K456" s="90">
        <f>I456/'סכום נכסי הקרן'!$C$42</f>
        <v>-2.7818583417590732E-6</v>
      </c>
    </row>
    <row r="457" spans="2:11">
      <c r="B457" t="s">
        <v>3871</v>
      </c>
      <c r="C457" t="s">
        <v>3872</v>
      </c>
      <c r="D457" t="s">
        <v>3173</v>
      </c>
      <c r="E457" t="s">
        <v>106</v>
      </c>
      <c r="F457" s="86">
        <v>45182</v>
      </c>
      <c r="G457" s="77">
        <v>11902125.052011002</v>
      </c>
      <c r="H457" s="77">
        <v>-0.87180999999999997</v>
      </c>
      <c r="I457" s="77">
        <v>-103.76393820899997</v>
      </c>
      <c r="J457" s="90">
        <f t="shared" si="6"/>
        <v>3.7387933515094278E-4</v>
      </c>
      <c r="K457" s="90">
        <f>I457/'סכום נכסי הקרן'!$C$42</f>
        <v>-3.8251005570077658E-6</v>
      </c>
    </row>
    <row r="458" spans="2:11">
      <c r="B458" t="s">
        <v>3871</v>
      </c>
      <c r="C458" t="s">
        <v>3873</v>
      </c>
      <c r="D458" t="s">
        <v>3173</v>
      </c>
      <c r="E458" t="s">
        <v>106</v>
      </c>
      <c r="F458" s="86">
        <v>45182</v>
      </c>
      <c r="G458" s="77">
        <v>8476165.8272280004</v>
      </c>
      <c r="H458" s="77">
        <v>-0.87180999999999997</v>
      </c>
      <c r="I458" s="77">
        <v>-73.896076818999987</v>
      </c>
      <c r="J458" s="90">
        <f t="shared" si="6"/>
        <v>2.662602879981513E-4</v>
      </c>
      <c r="K458" s="90">
        <f>I458/'סכום נכסי הקרן'!$C$42</f>
        <v>-2.7240670456408042E-6</v>
      </c>
    </row>
    <row r="459" spans="2:11">
      <c r="B459" t="s">
        <v>3871</v>
      </c>
      <c r="C459" t="s">
        <v>3874</v>
      </c>
      <c r="D459" t="s">
        <v>3173</v>
      </c>
      <c r="E459" t="s">
        <v>106</v>
      </c>
      <c r="F459" s="86">
        <v>45182</v>
      </c>
      <c r="G459" s="77">
        <v>32548420</v>
      </c>
      <c r="H459" s="77">
        <v>-0.87180999999999997</v>
      </c>
      <c r="I459" s="77">
        <v>-283.76044000000002</v>
      </c>
      <c r="J459" s="90">
        <f t="shared" si="6"/>
        <v>1.0224377223968654E-3</v>
      </c>
      <c r="K459" s="90">
        <f>I459/'סכום נכסי הקרן'!$C$42</f>
        <v>-1.0460399208389197E-5</v>
      </c>
    </row>
    <row r="460" spans="2:11">
      <c r="B460" t="s">
        <v>3875</v>
      </c>
      <c r="C460" t="s">
        <v>3876</v>
      </c>
      <c r="D460" t="s">
        <v>3173</v>
      </c>
      <c r="E460" t="s">
        <v>106</v>
      </c>
      <c r="F460" s="86">
        <v>45182</v>
      </c>
      <c r="G460" s="77">
        <v>15870757.989400001</v>
      </c>
      <c r="H460" s="77">
        <v>-0.863815</v>
      </c>
      <c r="I460" s="77">
        <v>-137.09399756099998</v>
      </c>
      <c r="J460" s="90">
        <f t="shared" ref="J460:J523" si="7">I460/$I$11</f>
        <v>4.9397327767235709E-4</v>
      </c>
      <c r="K460" s="90">
        <f>I460/'סכום נכסי הקרן'!$C$42</f>
        <v>-5.0537627569297345E-6</v>
      </c>
    </row>
    <row r="461" spans="2:11">
      <c r="B461" t="s">
        <v>3877</v>
      </c>
      <c r="C461" t="s">
        <v>3878</v>
      </c>
      <c r="D461" t="s">
        <v>3173</v>
      </c>
      <c r="E461" t="s">
        <v>106</v>
      </c>
      <c r="F461" s="86">
        <v>45173</v>
      </c>
      <c r="G461" s="77">
        <v>37703008.758570001</v>
      </c>
      <c r="H461" s="77">
        <v>-0.90468800000000005</v>
      </c>
      <c r="I461" s="77">
        <v>-341.09471856699986</v>
      </c>
      <c r="J461" s="90">
        <f t="shared" si="7"/>
        <v>1.2290229997290781E-3</v>
      </c>
      <c r="K461" s="90">
        <f>I461/'סכום נכסי הקרן'!$C$42</f>
        <v>-1.2573940624295554E-5</v>
      </c>
    </row>
    <row r="462" spans="2:11">
      <c r="B462" t="s">
        <v>3879</v>
      </c>
      <c r="C462" t="s">
        <v>3880</v>
      </c>
      <c r="D462" t="s">
        <v>3173</v>
      </c>
      <c r="E462" t="s">
        <v>106</v>
      </c>
      <c r="F462" s="86">
        <v>45173</v>
      </c>
      <c r="G462" s="77">
        <v>33734270.994510002</v>
      </c>
      <c r="H462" s="77">
        <v>-0.90468800000000005</v>
      </c>
      <c r="I462" s="77">
        <v>-305.19001134699994</v>
      </c>
      <c r="J462" s="90">
        <f t="shared" si="7"/>
        <v>1.0996521576436098E-3</v>
      </c>
      <c r="K462" s="90">
        <f>I462/'סכום נכסי הקרן'!$C$42</f>
        <v>-1.1250367926912038E-5</v>
      </c>
    </row>
    <row r="463" spans="2:11">
      <c r="B463" t="s">
        <v>3881</v>
      </c>
      <c r="C463" t="s">
        <v>3882</v>
      </c>
      <c r="D463" t="s">
        <v>3173</v>
      </c>
      <c r="E463" t="s">
        <v>106</v>
      </c>
      <c r="F463" s="86">
        <v>45173</v>
      </c>
      <c r="G463" s="77">
        <v>12688962.795</v>
      </c>
      <c r="H463" s="77">
        <v>-0.86472599999999999</v>
      </c>
      <c r="I463" s="77">
        <v>-109.724769632</v>
      </c>
      <c r="J463" s="90">
        <f t="shared" si="7"/>
        <v>3.9535723708725151E-4</v>
      </c>
      <c r="K463" s="90">
        <f>I463/'סכום נכסי הקרן'!$C$42</f>
        <v>-4.0448375869422102E-6</v>
      </c>
    </row>
    <row r="464" spans="2:11">
      <c r="B464" t="s">
        <v>3881</v>
      </c>
      <c r="C464" t="s">
        <v>3883</v>
      </c>
      <c r="D464" t="s">
        <v>3173</v>
      </c>
      <c r="E464" t="s">
        <v>106</v>
      </c>
      <c r="F464" s="86">
        <v>45173</v>
      </c>
      <c r="G464" s="77">
        <v>11910930.492374994</v>
      </c>
      <c r="H464" s="77">
        <v>-0.86472599999999999</v>
      </c>
      <c r="I464" s="77">
        <v>-102.99692145699998</v>
      </c>
      <c r="J464" s="90">
        <f t="shared" si="7"/>
        <v>3.7111564173069326E-4</v>
      </c>
      <c r="K464" s="90">
        <f>I464/'סכום נכסי הקרן'!$C$42</f>
        <v>-3.7968256451650795E-6</v>
      </c>
    </row>
    <row r="465" spans="2:11">
      <c r="B465" t="s">
        <v>3884</v>
      </c>
      <c r="C465" t="s">
        <v>3885</v>
      </c>
      <c r="D465" t="s">
        <v>3173</v>
      </c>
      <c r="E465" t="s">
        <v>106</v>
      </c>
      <c r="F465" s="86">
        <v>45195</v>
      </c>
      <c r="G465" s="77">
        <v>32799091.297184002</v>
      </c>
      <c r="H465" s="77">
        <v>-0.72391000000000005</v>
      </c>
      <c r="I465" s="77">
        <v>-237.435808296</v>
      </c>
      <c r="J465" s="90">
        <f t="shared" si="7"/>
        <v>8.5552209832216557E-4</v>
      </c>
      <c r="K465" s="90">
        <f>I465/'סכום נכסי הקרן'!$C$42</f>
        <v>-8.7527117632842944E-6</v>
      </c>
    </row>
    <row r="466" spans="2:11">
      <c r="B466" t="s">
        <v>3886</v>
      </c>
      <c r="C466" t="s">
        <v>3887</v>
      </c>
      <c r="D466" t="s">
        <v>3173</v>
      </c>
      <c r="E466" t="s">
        <v>106</v>
      </c>
      <c r="F466" s="86">
        <v>45173</v>
      </c>
      <c r="G466" s="77">
        <v>19854171.487400003</v>
      </c>
      <c r="H466" s="77">
        <v>-0.85141199999999995</v>
      </c>
      <c r="I466" s="77">
        <v>-169.04086898900002</v>
      </c>
      <c r="J466" s="90">
        <f t="shared" si="7"/>
        <v>6.0908335595018129E-4</v>
      </c>
      <c r="K466" s="90">
        <f>I466/'סכום נכסי הקרן'!$C$42</f>
        <v>-6.2314358271997242E-6</v>
      </c>
    </row>
    <row r="467" spans="2:11">
      <c r="B467" t="s">
        <v>3888</v>
      </c>
      <c r="C467" t="s">
        <v>3889</v>
      </c>
      <c r="D467" t="s">
        <v>3173</v>
      </c>
      <c r="E467" t="s">
        <v>106</v>
      </c>
      <c r="F467" s="86">
        <v>45195</v>
      </c>
      <c r="G467" s="77">
        <v>21848813.383187998</v>
      </c>
      <c r="H467" s="77">
        <v>-0.68138299999999996</v>
      </c>
      <c r="I467" s="77">
        <v>-148.87415677800001</v>
      </c>
      <c r="J467" s="90">
        <f t="shared" si="7"/>
        <v>5.3641921960598932E-4</v>
      </c>
      <c r="K467" s="90">
        <f>I467/'סכום נכסי הקרן'!$C$42</f>
        <v>-5.4880204996517501E-6</v>
      </c>
    </row>
    <row r="468" spans="2:11">
      <c r="B468" t="s">
        <v>3888</v>
      </c>
      <c r="C468" t="s">
        <v>3890</v>
      </c>
      <c r="D468" t="s">
        <v>3173</v>
      </c>
      <c r="E468" t="s">
        <v>106</v>
      </c>
      <c r="F468" s="86">
        <v>45195</v>
      </c>
      <c r="G468" s="77">
        <v>6347999.1297599999</v>
      </c>
      <c r="H468" s="77">
        <v>-0.68138299999999996</v>
      </c>
      <c r="I468" s="77">
        <v>-43.254203378000007</v>
      </c>
      <c r="J468" s="90">
        <f t="shared" si="7"/>
        <v>1.5585234215838233E-4</v>
      </c>
      <c r="K468" s="90">
        <f>I468/'סכום נכסי הקרן'!$C$42</f>
        <v>-1.594500751319446E-6</v>
      </c>
    </row>
    <row r="469" spans="2:11">
      <c r="B469" t="s">
        <v>3888</v>
      </c>
      <c r="C469" t="s">
        <v>3891</v>
      </c>
      <c r="D469" t="s">
        <v>3173</v>
      </c>
      <c r="E469" t="s">
        <v>106</v>
      </c>
      <c r="F469" s="86">
        <v>45195</v>
      </c>
      <c r="G469" s="77">
        <v>34106400</v>
      </c>
      <c r="H469" s="77">
        <v>-0.68138299999999996</v>
      </c>
      <c r="I469" s="77">
        <v>-232.39529999999999</v>
      </c>
      <c r="J469" s="90">
        <f t="shared" si="7"/>
        <v>8.3736027907109316E-4</v>
      </c>
      <c r="K469" s="90">
        <f>I469/'סכום נכסי הקרן'!$C$42</f>
        <v>-8.566901052709707E-6</v>
      </c>
    </row>
    <row r="470" spans="2:11">
      <c r="B470" t="s">
        <v>3892</v>
      </c>
      <c r="C470" t="s">
        <v>3893</v>
      </c>
      <c r="D470" t="s">
        <v>3173</v>
      </c>
      <c r="E470" t="s">
        <v>106</v>
      </c>
      <c r="F470" s="86">
        <v>45187</v>
      </c>
      <c r="G470" s="77">
        <v>7945861.6617999999</v>
      </c>
      <c r="H470" s="77">
        <v>-0.70767500000000005</v>
      </c>
      <c r="I470" s="77">
        <v>-56.230913202999993</v>
      </c>
      <c r="J470" s="90">
        <f t="shared" si="7"/>
        <v>2.026096619513669E-4</v>
      </c>
      <c r="K470" s="90">
        <f>I470/'סכום נכסי הקרן'!$C$42</f>
        <v>-2.0728675214757305E-6</v>
      </c>
    </row>
    <row r="471" spans="2:11">
      <c r="B471" t="s">
        <v>3894</v>
      </c>
      <c r="C471" t="s">
        <v>3895</v>
      </c>
      <c r="D471" t="s">
        <v>3173</v>
      </c>
      <c r="E471" t="s">
        <v>106</v>
      </c>
      <c r="F471" s="86">
        <v>45195</v>
      </c>
      <c r="G471" s="77">
        <v>41715773.724450022</v>
      </c>
      <c r="H471" s="77">
        <v>-0.67075700000000005</v>
      </c>
      <c r="I471" s="77">
        <v>-279.81157912499998</v>
      </c>
      <c r="J471" s="90">
        <f t="shared" si="7"/>
        <v>1.0082092967604477E-3</v>
      </c>
      <c r="K471" s="90">
        <f>I471/'סכום נכסי הקרן'!$C$42</f>
        <v>-1.0314830428009206E-5</v>
      </c>
    </row>
    <row r="472" spans="2:11">
      <c r="B472" t="s">
        <v>3896</v>
      </c>
      <c r="C472" t="s">
        <v>3897</v>
      </c>
      <c r="D472" t="s">
        <v>3173</v>
      </c>
      <c r="E472" t="s">
        <v>106</v>
      </c>
      <c r="F472" s="86">
        <v>45175</v>
      </c>
      <c r="G472" s="77">
        <v>15891723.3236</v>
      </c>
      <c r="H472" s="77">
        <v>-0.76390400000000003</v>
      </c>
      <c r="I472" s="77">
        <v>-121.39746149799994</v>
      </c>
      <c r="J472" s="90">
        <f t="shared" si="7"/>
        <v>4.3741595565180332E-4</v>
      </c>
      <c r="K472" s="90">
        <f>I472/'סכום נכסי הקרן'!$C$42</f>
        <v>-4.4751337083990165E-6</v>
      </c>
    </row>
    <row r="473" spans="2:11">
      <c r="B473" t="s">
        <v>3898</v>
      </c>
      <c r="C473" t="s">
        <v>3899</v>
      </c>
      <c r="D473" t="s">
        <v>3173</v>
      </c>
      <c r="E473" t="s">
        <v>106</v>
      </c>
      <c r="F473" s="86">
        <v>45173</v>
      </c>
      <c r="G473" s="77">
        <v>4767768.5810900005</v>
      </c>
      <c r="H473" s="77">
        <v>-0.91206900000000002</v>
      </c>
      <c r="I473" s="77">
        <v>-43.485331793000014</v>
      </c>
      <c r="J473" s="90">
        <f t="shared" si="7"/>
        <v>1.5668513763266974E-4</v>
      </c>
      <c r="K473" s="90">
        <f>I473/'סכום נכסי הקרן'!$C$42</f>
        <v>-1.603020950573797E-6</v>
      </c>
    </row>
    <row r="474" spans="2:11">
      <c r="B474" t="s">
        <v>3900</v>
      </c>
      <c r="C474" t="s">
        <v>3901</v>
      </c>
      <c r="D474" t="s">
        <v>3173</v>
      </c>
      <c r="E474" t="s">
        <v>106</v>
      </c>
      <c r="F474" s="86">
        <v>45175</v>
      </c>
      <c r="G474" s="77">
        <v>13910027.521687003</v>
      </c>
      <c r="H474" s="77">
        <v>-0.72935300000000003</v>
      </c>
      <c r="I474" s="77">
        <v>-101.45316528100001</v>
      </c>
      <c r="J474" s="90">
        <f t="shared" si="7"/>
        <v>3.655532224289558E-4</v>
      </c>
      <c r="K474" s="90">
        <f>I474/'סכום נכסי הקרן'!$C$42</f>
        <v>-3.7399174098896619E-6</v>
      </c>
    </row>
    <row r="475" spans="2:11">
      <c r="B475" t="s">
        <v>3902</v>
      </c>
      <c r="C475" t="s">
        <v>3903</v>
      </c>
      <c r="D475" t="s">
        <v>3173</v>
      </c>
      <c r="E475" t="s">
        <v>106</v>
      </c>
      <c r="F475" s="86">
        <v>45175</v>
      </c>
      <c r="G475" s="77">
        <v>43725301.007520005</v>
      </c>
      <c r="H475" s="77">
        <v>-0.710758</v>
      </c>
      <c r="I475" s="77">
        <v>-310.78115150100007</v>
      </c>
      <c r="J475" s="90">
        <f t="shared" si="7"/>
        <v>1.1197979982853058E-3</v>
      </c>
      <c r="K475" s="90">
        <f>I475/'סכום נכסי הקרן'!$C$42</f>
        <v>-1.145647684766539E-5</v>
      </c>
    </row>
    <row r="476" spans="2:11">
      <c r="B476" t="s">
        <v>3904</v>
      </c>
      <c r="C476" t="s">
        <v>3905</v>
      </c>
      <c r="D476" t="s">
        <v>3173</v>
      </c>
      <c r="E476" t="s">
        <v>106</v>
      </c>
      <c r="F476" s="86">
        <v>45187</v>
      </c>
      <c r="G476" s="77">
        <v>11891088.450780001</v>
      </c>
      <c r="H476" s="77">
        <v>-0.641289</v>
      </c>
      <c r="I476" s="77">
        <v>-76.256288226999999</v>
      </c>
      <c r="J476" s="90">
        <f t="shared" si="7"/>
        <v>2.7476453607575729E-4</v>
      </c>
      <c r="K476" s="90">
        <f>I476/'סכום נכסי הקרן'!$C$42</f>
        <v>-2.8110726675092876E-6</v>
      </c>
    </row>
    <row r="477" spans="2:11">
      <c r="B477" t="s">
        <v>3904</v>
      </c>
      <c r="C477" t="s">
        <v>3906</v>
      </c>
      <c r="D477" t="s">
        <v>3173</v>
      </c>
      <c r="E477" t="s">
        <v>106</v>
      </c>
      <c r="F477" s="86">
        <v>45187</v>
      </c>
      <c r="G477" s="77">
        <v>19877757.488375001</v>
      </c>
      <c r="H477" s="77">
        <v>-0.641289</v>
      </c>
      <c r="I477" s="77">
        <v>-127.473949135</v>
      </c>
      <c r="J477" s="90">
        <f t="shared" si="7"/>
        <v>4.5931058684051676E-4</v>
      </c>
      <c r="K477" s="90">
        <f>I477/'סכום נכסי הקרן'!$C$42</f>
        <v>-4.6991342296410261E-6</v>
      </c>
    </row>
    <row r="478" spans="2:11">
      <c r="B478" t="s">
        <v>3907</v>
      </c>
      <c r="C478" t="s">
        <v>3908</v>
      </c>
      <c r="D478" t="s">
        <v>3173</v>
      </c>
      <c r="E478" t="s">
        <v>106</v>
      </c>
      <c r="F478" s="86">
        <v>45175</v>
      </c>
      <c r="G478" s="77">
        <v>49700945.387875006</v>
      </c>
      <c r="H478" s="77">
        <v>-0.68420599999999998</v>
      </c>
      <c r="I478" s="77">
        <v>-340.05706555799986</v>
      </c>
      <c r="J478" s="90">
        <f t="shared" si="7"/>
        <v>1.2252841572774657E-3</v>
      </c>
      <c r="K478" s="90">
        <f>I478/'סכום נכסי הקרן'!$C$42</f>
        <v>-1.2535689116390061E-5</v>
      </c>
    </row>
    <row r="479" spans="2:11">
      <c r="B479" t="s">
        <v>3909</v>
      </c>
      <c r="C479" t="s">
        <v>3910</v>
      </c>
      <c r="D479" t="s">
        <v>3173</v>
      </c>
      <c r="E479" t="s">
        <v>106</v>
      </c>
      <c r="F479" s="86">
        <v>45187</v>
      </c>
      <c r="G479" s="77">
        <v>27836932.137391999</v>
      </c>
      <c r="H479" s="77">
        <v>-0.61210699999999996</v>
      </c>
      <c r="I479" s="77">
        <v>-170.39187512000001</v>
      </c>
      <c r="J479" s="90">
        <f t="shared" si="7"/>
        <v>6.1395126365262149E-4</v>
      </c>
      <c r="K479" s="90">
        <f>I479/'סכום נכסי הקרן'!$C$42</f>
        <v>-6.2812386237531878E-6</v>
      </c>
    </row>
    <row r="480" spans="2:11">
      <c r="B480" t="s">
        <v>3909</v>
      </c>
      <c r="C480" t="s">
        <v>3911</v>
      </c>
      <c r="D480" t="s">
        <v>3173</v>
      </c>
      <c r="E480" t="s">
        <v>106</v>
      </c>
      <c r="F480" s="86">
        <v>45187</v>
      </c>
      <c r="G480" s="77">
        <v>26555200</v>
      </c>
      <c r="H480" s="77">
        <v>-0.61210699999999996</v>
      </c>
      <c r="I480" s="77">
        <v>-162.5463</v>
      </c>
      <c r="J480" s="90">
        <f t="shared" si="7"/>
        <v>5.8568230566613717E-4</v>
      </c>
      <c r="K480" s="90">
        <f>I480/'סכום נכסי הקרן'!$C$42</f>
        <v>-5.9920233695951168E-6</v>
      </c>
    </row>
    <row r="481" spans="2:11">
      <c r="B481" t="s">
        <v>3912</v>
      </c>
      <c r="C481" t="s">
        <v>3913</v>
      </c>
      <c r="D481" t="s">
        <v>3173</v>
      </c>
      <c r="E481" t="s">
        <v>106</v>
      </c>
      <c r="F481" s="86">
        <v>45169</v>
      </c>
      <c r="G481" s="77">
        <v>3793700</v>
      </c>
      <c r="H481" s="77">
        <v>-1.096123</v>
      </c>
      <c r="I481" s="77">
        <v>-41.583599999999997</v>
      </c>
      <c r="J481" s="90">
        <f t="shared" si="7"/>
        <v>1.4983287054764322E-4</v>
      </c>
      <c r="K481" s="90">
        <f>I481/'סכום נכסי הקרן'!$C$42</f>
        <v>-1.5329164858990668E-6</v>
      </c>
    </row>
    <row r="482" spans="2:11">
      <c r="B482" t="s">
        <v>3912</v>
      </c>
      <c r="C482" t="s">
        <v>3914</v>
      </c>
      <c r="D482" t="s">
        <v>3173</v>
      </c>
      <c r="E482" t="s">
        <v>106</v>
      </c>
      <c r="F482" s="86">
        <v>45169</v>
      </c>
      <c r="G482" s="77">
        <v>7587400</v>
      </c>
      <c r="H482" s="77">
        <v>-1.096123</v>
      </c>
      <c r="I482" s="77">
        <v>-83.167199999999994</v>
      </c>
      <c r="J482" s="90">
        <f t="shared" si="7"/>
        <v>2.9966574109528644E-4</v>
      </c>
      <c r="K482" s="90">
        <f>I482/'סכום נכסי הקרן'!$C$42</f>
        <v>-3.0658329717981335E-6</v>
      </c>
    </row>
    <row r="483" spans="2:11">
      <c r="B483" t="s">
        <v>3915</v>
      </c>
      <c r="C483" t="s">
        <v>3916</v>
      </c>
      <c r="D483" t="s">
        <v>3173</v>
      </c>
      <c r="E483" t="s">
        <v>106</v>
      </c>
      <c r="F483" s="86">
        <v>45169</v>
      </c>
      <c r="G483" s="77">
        <v>3111</v>
      </c>
      <c r="H483" s="77">
        <v>-1.104147</v>
      </c>
      <c r="I483" s="77">
        <v>-3.4349999999999999E-2</v>
      </c>
      <c r="J483" s="90">
        <f t="shared" si="7"/>
        <v>1.2376896428667899E-7</v>
      </c>
      <c r="K483" s="90">
        <f>I483/'סכום נכסי הקרן'!$C$42</f>
        <v>-1.2662607684431589E-9</v>
      </c>
    </row>
    <row r="484" spans="2:11">
      <c r="B484" t="s">
        <v>3915</v>
      </c>
      <c r="C484" t="s">
        <v>3917</v>
      </c>
      <c r="D484" t="s">
        <v>3173</v>
      </c>
      <c r="E484" t="s">
        <v>106</v>
      </c>
      <c r="F484" s="86">
        <v>45169</v>
      </c>
      <c r="G484" s="77">
        <v>1896950</v>
      </c>
      <c r="H484" s="77">
        <v>-1.1040570000000001</v>
      </c>
      <c r="I484" s="77">
        <v>-20.9434</v>
      </c>
      <c r="J484" s="90">
        <f t="shared" si="7"/>
        <v>7.5462676175884521E-5</v>
      </c>
      <c r="K484" s="90">
        <f>I484/'סכום נכסי הקרן'!$C$42</f>
        <v>-7.7204674753456931E-7</v>
      </c>
    </row>
    <row r="485" spans="2:11">
      <c r="B485" t="s">
        <v>3915</v>
      </c>
      <c r="C485" t="s">
        <v>3918</v>
      </c>
      <c r="D485" t="s">
        <v>3173</v>
      </c>
      <c r="E485" t="s">
        <v>106</v>
      </c>
      <c r="F485" s="86">
        <v>45169</v>
      </c>
      <c r="G485" s="77">
        <v>3793900</v>
      </c>
      <c r="H485" s="77">
        <v>-1.1040570000000001</v>
      </c>
      <c r="I485" s="77">
        <v>-41.886800000000001</v>
      </c>
      <c r="J485" s="90">
        <f t="shared" si="7"/>
        <v>1.5092535235176904E-4</v>
      </c>
      <c r="K485" s="90">
        <f>I485/'סכום נכסי הקרן'!$C$42</f>
        <v>-1.5440934950691386E-6</v>
      </c>
    </row>
    <row r="486" spans="2:11">
      <c r="B486" t="s">
        <v>3915</v>
      </c>
      <c r="C486" t="s">
        <v>3919</v>
      </c>
      <c r="D486" t="s">
        <v>3173</v>
      </c>
      <c r="E486" t="s">
        <v>106</v>
      </c>
      <c r="F486" s="86">
        <v>45169</v>
      </c>
      <c r="G486" s="77">
        <v>208664.5</v>
      </c>
      <c r="H486" s="77">
        <v>-1.104055</v>
      </c>
      <c r="I486" s="77">
        <v>-2.3037700000000001</v>
      </c>
      <c r="J486" s="90">
        <f t="shared" si="7"/>
        <v>8.3008799666585884E-6</v>
      </c>
      <c r="K486" s="90">
        <f>I486/'סכום נכסי הקרן'!$C$42</f>
        <v>-8.4924994774855793E-8</v>
      </c>
    </row>
    <row r="487" spans="2:11">
      <c r="B487" t="s">
        <v>3915</v>
      </c>
      <c r="C487" t="s">
        <v>3920</v>
      </c>
      <c r="D487" t="s">
        <v>3173</v>
      </c>
      <c r="E487" t="s">
        <v>106</v>
      </c>
      <c r="F487" s="86">
        <v>45169</v>
      </c>
      <c r="G487" s="77">
        <v>94847.5</v>
      </c>
      <c r="H487" s="77">
        <v>-1.1040570000000001</v>
      </c>
      <c r="I487" s="77">
        <v>-1.0471700000000002</v>
      </c>
      <c r="J487" s="90">
        <f t="shared" si="7"/>
        <v>3.7731338087942261E-6</v>
      </c>
      <c r="K487" s="90">
        <f>I487/'סכום נכסי הקרן'!$C$42</f>
        <v>-3.8602337376728467E-8</v>
      </c>
    </row>
    <row r="488" spans="2:11">
      <c r="B488" t="s">
        <v>3915</v>
      </c>
      <c r="C488" t="s">
        <v>3630</v>
      </c>
      <c r="D488" t="s">
        <v>3173</v>
      </c>
      <c r="E488" t="s">
        <v>106</v>
      </c>
      <c r="F488" s="86">
        <v>45169</v>
      </c>
      <c r="G488" s="77">
        <v>872597</v>
      </c>
      <c r="H488" s="77">
        <v>-1.1040559999999999</v>
      </c>
      <c r="I488" s="77">
        <v>-9.6339599999999983</v>
      </c>
      <c r="J488" s="90">
        <f t="shared" si="7"/>
        <v>3.4712816628218161E-5</v>
      </c>
      <c r="K488" s="90">
        <f>I488/'סכום נכסי הקרן'!$C$42</f>
        <v>-3.5514135641195499E-7</v>
      </c>
    </row>
    <row r="489" spans="2:11">
      <c r="B489" t="s">
        <v>3915</v>
      </c>
      <c r="C489" t="s">
        <v>3308</v>
      </c>
      <c r="D489" t="s">
        <v>3173</v>
      </c>
      <c r="E489" t="s">
        <v>106</v>
      </c>
      <c r="F489" s="86">
        <v>45169</v>
      </c>
      <c r="G489" s="77">
        <v>189695</v>
      </c>
      <c r="H489" s="77">
        <v>-1.1040570000000001</v>
      </c>
      <c r="I489" s="77">
        <v>-2.0943400000000003</v>
      </c>
      <c r="J489" s="90">
        <f t="shared" si="7"/>
        <v>7.5462676175884522E-6</v>
      </c>
      <c r="K489" s="90">
        <f>I489/'סכום נכסי הקרן'!$C$42</f>
        <v>-7.7204674753456934E-8</v>
      </c>
    </row>
    <row r="490" spans="2:11">
      <c r="B490" t="s">
        <v>3921</v>
      </c>
      <c r="C490" t="s">
        <v>3922</v>
      </c>
      <c r="D490" t="s">
        <v>3173</v>
      </c>
      <c r="E490" t="s">
        <v>106</v>
      </c>
      <c r="F490" s="86">
        <v>45175</v>
      </c>
      <c r="G490" s="77">
        <v>17958162.066335998</v>
      </c>
      <c r="H490" s="77">
        <v>-0.64971000000000001</v>
      </c>
      <c r="I490" s="77">
        <v>-116.67599118299998</v>
      </c>
      <c r="J490" s="90">
        <f t="shared" si="7"/>
        <v>4.2040368517733909E-4</v>
      </c>
      <c r="K490" s="90">
        <f>I490/'סכום נכסי הקרן'!$C$42</f>
        <v>-4.3010838501965877E-6</v>
      </c>
    </row>
    <row r="491" spans="2:11">
      <c r="B491" t="s">
        <v>3923</v>
      </c>
      <c r="C491" t="s">
        <v>3924</v>
      </c>
      <c r="D491" t="s">
        <v>3173</v>
      </c>
      <c r="E491" t="s">
        <v>106</v>
      </c>
      <c r="F491" s="86">
        <v>45173</v>
      </c>
      <c r="G491" s="77">
        <v>1822272</v>
      </c>
      <c r="H491" s="77">
        <v>-1.0242230000000001</v>
      </c>
      <c r="I491" s="77">
        <v>-18.66413</v>
      </c>
      <c r="J491" s="90">
        <f t="shared" si="7"/>
        <v>6.7250073927567228E-5</v>
      </c>
      <c r="K491" s="90">
        <f>I491/'סכום נכסי הקרן'!$C$42</f>
        <v>-6.880249081840762E-7</v>
      </c>
    </row>
    <row r="492" spans="2:11">
      <c r="B492" t="s">
        <v>3203</v>
      </c>
      <c r="C492" t="s">
        <v>3925</v>
      </c>
      <c r="D492" t="s">
        <v>3173</v>
      </c>
      <c r="E492" t="s">
        <v>106</v>
      </c>
      <c r="F492" s="86">
        <v>45173</v>
      </c>
      <c r="G492" s="77">
        <v>170842.5</v>
      </c>
      <c r="H492" s="77">
        <v>-1.0348189999999999</v>
      </c>
      <c r="I492" s="77">
        <v>-1.7679100000000001</v>
      </c>
      <c r="J492" s="90">
        <f t="shared" si="7"/>
        <v>6.3700841237863959E-6</v>
      </c>
      <c r="K492" s="90">
        <f>I492/'סכום נכסי הקרן'!$C$42</f>
        <v>-6.5171326787142516E-8</v>
      </c>
    </row>
    <row r="493" spans="2:11">
      <c r="B493" t="s">
        <v>3203</v>
      </c>
      <c r="C493" t="s">
        <v>3926</v>
      </c>
      <c r="D493" t="s">
        <v>3173</v>
      </c>
      <c r="E493" t="s">
        <v>106</v>
      </c>
      <c r="F493" s="86">
        <v>45173</v>
      </c>
      <c r="G493" s="77">
        <v>87319.5</v>
      </c>
      <c r="H493" s="77">
        <v>-1.0348200000000001</v>
      </c>
      <c r="I493" s="77">
        <v>-0.90360000000000007</v>
      </c>
      <c r="J493" s="90">
        <f t="shared" si="7"/>
        <v>3.255826379314211E-6</v>
      </c>
      <c r="K493" s="90">
        <f>I493/'סכום נכסי הקרן'!$C$42</f>
        <v>-3.3309846589963274E-8</v>
      </c>
    </row>
    <row r="494" spans="2:11">
      <c r="B494" t="s">
        <v>3203</v>
      </c>
      <c r="C494" t="s">
        <v>3927</v>
      </c>
      <c r="D494" t="s">
        <v>3173</v>
      </c>
      <c r="E494" t="s">
        <v>106</v>
      </c>
      <c r="F494" s="86">
        <v>45173</v>
      </c>
      <c r="G494" s="77">
        <v>170842.5</v>
      </c>
      <c r="H494" s="77">
        <v>-1.0348189999999999</v>
      </c>
      <c r="I494" s="77">
        <v>-1.7679100000000001</v>
      </c>
      <c r="J494" s="90">
        <f t="shared" si="7"/>
        <v>6.3700841237863959E-6</v>
      </c>
      <c r="K494" s="90">
        <f>I494/'סכום נכסי הקרן'!$C$42</f>
        <v>-6.5171326787142516E-8</v>
      </c>
    </row>
    <row r="495" spans="2:11">
      <c r="B495" t="s">
        <v>3203</v>
      </c>
      <c r="C495" t="s">
        <v>3928</v>
      </c>
      <c r="D495" t="s">
        <v>3173</v>
      </c>
      <c r="E495" t="s">
        <v>106</v>
      </c>
      <c r="F495" s="86">
        <v>45173</v>
      </c>
      <c r="G495" s="77">
        <v>284737.5</v>
      </c>
      <c r="H495" s="77">
        <v>-1.034816</v>
      </c>
      <c r="I495" s="77">
        <v>-2.9465100000000004</v>
      </c>
      <c r="J495" s="90">
        <f t="shared" si="7"/>
        <v>1.0616782851829478E-5</v>
      </c>
      <c r="K495" s="90">
        <f>I495/'סכום נכסי הקרן'!$C$42</f>
        <v>-1.0861863222199281E-7</v>
      </c>
    </row>
    <row r="496" spans="2:11">
      <c r="B496" t="s">
        <v>3203</v>
      </c>
      <c r="C496" t="s">
        <v>3929</v>
      </c>
      <c r="D496" t="s">
        <v>3173</v>
      </c>
      <c r="E496" t="s">
        <v>106</v>
      </c>
      <c r="F496" s="86">
        <v>45173</v>
      </c>
      <c r="G496" s="77">
        <v>873195</v>
      </c>
      <c r="H496" s="77">
        <v>-1.034816</v>
      </c>
      <c r="I496" s="77">
        <v>-9.0359599999999993</v>
      </c>
      <c r="J496" s="90">
        <f t="shared" si="7"/>
        <v>3.2558119666255016E-5</v>
      </c>
      <c r="K496" s="90">
        <f>I496/'סכום נכסי הקרן'!$C$42</f>
        <v>-3.3309699136016437E-7</v>
      </c>
    </row>
    <row r="497" spans="2:11">
      <c r="B497" t="s">
        <v>3930</v>
      </c>
      <c r="C497" t="s">
        <v>3931</v>
      </c>
      <c r="D497" t="s">
        <v>3173</v>
      </c>
      <c r="E497" t="s">
        <v>106</v>
      </c>
      <c r="F497" s="86">
        <v>45180</v>
      </c>
      <c r="G497" s="77">
        <v>49965632.732149988</v>
      </c>
      <c r="H497" s="77">
        <v>-0.13165099999999999</v>
      </c>
      <c r="I497" s="77">
        <v>-65.780046386999999</v>
      </c>
      <c r="J497" s="90">
        <f t="shared" si="7"/>
        <v>2.3701683295629378E-4</v>
      </c>
      <c r="K497" s="90">
        <f>I497/'סכום נכסי הקרן'!$C$42</f>
        <v>-2.4248818656835302E-6</v>
      </c>
    </row>
    <row r="498" spans="2:11">
      <c r="B498" t="s">
        <v>3932</v>
      </c>
      <c r="C498" t="s">
        <v>3933</v>
      </c>
      <c r="D498" t="s">
        <v>3173</v>
      </c>
      <c r="E498" t="s">
        <v>106</v>
      </c>
      <c r="F498" s="86">
        <v>45180</v>
      </c>
      <c r="G498" s="77">
        <v>13536775.763639998</v>
      </c>
      <c r="H498" s="77">
        <v>-0.12377299999999999</v>
      </c>
      <c r="I498" s="77">
        <v>-16.754932551</v>
      </c>
      <c r="J498" s="90">
        <f t="shared" si="7"/>
        <v>6.0370906798557046E-5</v>
      </c>
      <c r="K498" s="90">
        <f>I498/'סכום נכסי הקרן'!$C$42</f>
        <v>-6.1764523339861878E-7</v>
      </c>
    </row>
    <row r="499" spans="2:11">
      <c r="B499" t="s">
        <v>3932</v>
      </c>
      <c r="C499" t="s">
        <v>3934</v>
      </c>
      <c r="D499" t="s">
        <v>3173</v>
      </c>
      <c r="E499" t="s">
        <v>106</v>
      </c>
      <c r="F499" s="86">
        <v>45180</v>
      </c>
      <c r="G499" s="77">
        <v>30508000</v>
      </c>
      <c r="H499" s="77">
        <v>-0.12377299999999999</v>
      </c>
      <c r="I499" s="77">
        <v>-37.760800000000003</v>
      </c>
      <c r="J499" s="90">
        <f t="shared" si="7"/>
        <v>1.3605866394865877E-4</v>
      </c>
      <c r="K499" s="90">
        <f>I499/'סכום נכסי הקרן'!$C$42</f>
        <v>-1.3919947489091249E-6</v>
      </c>
    </row>
    <row r="500" spans="2:11">
      <c r="B500" t="s">
        <v>3935</v>
      </c>
      <c r="C500" t="s">
        <v>3936</v>
      </c>
      <c r="D500" t="s">
        <v>3173</v>
      </c>
      <c r="E500" t="s">
        <v>106</v>
      </c>
      <c r="F500" s="86">
        <v>45197</v>
      </c>
      <c r="G500" s="77">
        <v>16009129.195119999</v>
      </c>
      <c r="H500" s="77">
        <v>-2.4933E-2</v>
      </c>
      <c r="I500" s="77">
        <v>-3.9915899779999995</v>
      </c>
      <c r="J500" s="90">
        <f t="shared" si="7"/>
        <v>1.4382385951503574E-5</v>
      </c>
      <c r="K500" s="90">
        <f>I500/'סכום נכסי הקרן'!$C$42</f>
        <v>-1.471439241005034E-7</v>
      </c>
    </row>
    <row r="501" spans="2:11">
      <c r="B501" t="s">
        <v>3937</v>
      </c>
      <c r="C501" t="s">
        <v>3938</v>
      </c>
      <c r="D501" t="s">
        <v>3173</v>
      </c>
      <c r="E501" t="s">
        <v>106</v>
      </c>
      <c r="F501" s="86">
        <v>45197</v>
      </c>
      <c r="G501" s="77">
        <v>3064560</v>
      </c>
      <c r="H501" s="77">
        <v>-0.13278999999999999</v>
      </c>
      <c r="I501" s="77">
        <v>-4.0694400000000002</v>
      </c>
      <c r="J501" s="90">
        <f t="shared" si="7"/>
        <v>1.4662892984768065E-5</v>
      </c>
      <c r="K501" s="90">
        <f>I501/'סכום נכסי הקרן'!$C$42</f>
        <v>-1.5001374735177087E-7</v>
      </c>
    </row>
    <row r="502" spans="2:11">
      <c r="B502" t="s">
        <v>3937</v>
      </c>
      <c r="C502" t="s">
        <v>3939</v>
      </c>
      <c r="D502" t="s">
        <v>3173</v>
      </c>
      <c r="E502" t="s">
        <v>106</v>
      </c>
      <c r="F502" s="86">
        <v>45197</v>
      </c>
      <c r="G502" s="77">
        <v>95767.5</v>
      </c>
      <c r="H502" s="77">
        <v>-0.13278999999999999</v>
      </c>
      <c r="I502" s="77">
        <v>-0.12717000000000001</v>
      </c>
      <c r="J502" s="90">
        <f t="shared" si="7"/>
        <v>4.5821540577400202E-7</v>
      </c>
      <c r="K502" s="90">
        <f>I502/'סכום נכסי הקרן'!$C$42</f>
        <v>-4.6879296047428396E-9</v>
      </c>
    </row>
    <row r="503" spans="2:11">
      <c r="B503" t="s">
        <v>3937</v>
      </c>
      <c r="C503" t="s">
        <v>3940</v>
      </c>
      <c r="D503" t="s">
        <v>3173</v>
      </c>
      <c r="E503" t="s">
        <v>106</v>
      </c>
      <c r="F503" s="86">
        <v>45197</v>
      </c>
      <c r="G503" s="77">
        <v>459684</v>
      </c>
      <c r="H503" s="77">
        <v>-0.13279099999999999</v>
      </c>
      <c r="I503" s="77">
        <v>-0.61041999999999996</v>
      </c>
      <c r="J503" s="90">
        <f t="shared" si="7"/>
        <v>2.1994483604039184E-6</v>
      </c>
      <c r="K503" s="90">
        <f>I503/'סכום נכסי הקרן'!$C$42</f>
        <v>-2.250220955671246E-8</v>
      </c>
    </row>
    <row r="504" spans="2:11">
      <c r="B504" t="s">
        <v>3941</v>
      </c>
      <c r="C504" t="s">
        <v>3223</v>
      </c>
      <c r="D504" t="s">
        <v>3173</v>
      </c>
      <c r="E504" t="s">
        <v>106</v>
      </c>
      <c r="F504" s="86">
        <v>45180</v>
      </c>
      <c r="G504" s="77">
        <v>11495.1</v>
      </c>
      <c r="H504" s="77">
        <v>-0.106654</v>
      </c>
      <c r="I504" s="77">
        <v>-1.226E-2</v>
      </c>
      <c r="J504" s="90">
        <f t="shared" si="7"/>
        <v>4.4174890892421679E-8</v>
      </c>
      <c r="K504" s="90">
        <f>I504/'סכום נכסי הקרן'!$C$42</f>
        <v>-4.5194634704841712E-10</v>
      </c>
    </row>
    <row r="505" spans="2:11">
      <c r="B505" t="s">
        <v>3941</v>
      </c>
      <c r="C505" t="s">
        <v>3942</v>
      </c>
      <c r="D505" t="s">
        <v>3173</v>
      </c>
      <c r="E505" t="s">
        <v>106</v>
      </c>
      <c r="F505" s="86">
        <v>45180</v>
      </c>
      <c r="G505" s="77">
        <v>498121</v>
      </c>
      <c r="H505" s="77">
        <v>-0.106657</v>
      </c>
      <c r="I505" s="77">
        <v>-0.53127999999999997</v>
      </c>
      <c r="J505" s="90">
        <f t="shared" si="7"/>
        <v>1.914293314300635E-6</v>
      </c>
      <c r="K505" s="90">
        <f>I505/'סכום נכסי הקרן'!$C$42</f>
        <v>-1.9584833218587525E-8</v>
      </c>
    </row>
    <row r="506" spans="2:11">
      <c r="B506" t="s">
        <v>3941</v>
      </c>
      <c r="C506" t="s">
        <v>3943</v>
      </c>
      <c r="D506" t="s">
        <v>3173</v>
      </c>
      <c r="E506" t="s">
        <v>106</v>
      </c>
      <c r="F506" s="86">
        <v>45180</v>
      </c>
      <c r="G506" s="77">
        <v>210743.5</v>
      </c>
      <c r="H506" s="77">
        <v>-0.106656</v>
      </c>
      <c r="I506" s="77">
        <v>-0.22477</v>
      </c>
      <c r="J506" s="90">
        <f t="shared" si="7"/>
        <v>8.0988501026832142E-7</v>
      </c>
      <c r="K506" s="90">
        <f>I506/'סכום נכסי הקרן'!$C$42</f>
        <v>-8.2858059075100091E-9</v>
      </c>
    </row>
    <row r="507" spans="2:11">
      <c r="B507" t="s">
        <v>3944</v>
      </c>
      <c r="C507" t="s">
        <v>3945</v>
      </c>
      <c r="D507" t="s">
        <v>3173</v>
      </c>
      <c r="E507" t="s">
        <v>106</v>
      </c>
      <c r="F507" s="86">
        <v>45176</v>
      </c>
      <c r="G507" s="77">
        <v>100691575.2</v>
      </c>
      <c r="H507" s="77">
        <v>1.9019000000000001E-2</v>
      </c>
      <c r="I507" s="77">
        <v>19.150830000000003</v>
      </c>
      <c r="J507" s="90">
        <f t="shared" si="7"/>
        <v>-6.9003737826208472E-5</v>
      </c>
      <c r="K507" s="90">
        <f>I507/'סכום נכסי הקרן'!$C$42</f>
        <v>7.0596636716519087E-7</v>
      </c>
    </row>
    <row r="508" spans="2:11">
      <c r="B508" t="s">
        <v>3946</v>
      </c>
      <c r="C508" t="s">
        <v>3947</v>
      </c>
      <c r="D508" t="s">
        <v>3173</v>
      </c>
      <c r="E508" t="s">
        <v>106</v>
      </c>
      <c r="F508" s="86">
        <v>45176</v>
      </c>
      <c r="G508" s="77">
        <v>5945800</v>
      </c>
      <c r="H508" s="77">
        <v>5.5579999999999996E-3</v>
      </c>
      <c r="I508" s="77">
        <v>0.33045999999999998</v>
      </c>
      <c r="J508" s="90">
        <f t="shared" si="7"/>
        <v>-1.1907042776761555E-6</v>
      </c>
      <c r="K508" s="90">
        <f>I508/'סכום נכסי הקרן'!$C$42</f>
        <v>1.2181907817750401E-8</v>
      </c>
    </row>
    <row r="509" spans="2:11">
      <c r="B509" t="s">
        <v>3948</v>
      </c>
      <c r="C509" t="s">
        <v>3949</v>
      </c>
      <c r="D509" t="s">
        <v>3173</v>
      </c>
      <c r="E509" t="s">
        <v>106</v>
      </c>
      <c r="F509" s="86">
        <v>45180</v>
      </c>
      <c r="G509" s="77">
        <v>1726515</v>
      </c>
      <c r="H509" s="77">
        <v>2.3802E-2</v>
      </c>
      <c r="I509" s="77">
        <v>0.41093999999999997</v>
      </c>
      <c r="J509" s="90">
        <f t="shared" si="7"/>
        <v>-1.4806875744968811E-6</v>
      </c>
      <c r="K509" s="90">
        <f>I509/'סכום נכסי הקרן'!$C$42</f>
        <v>1.5148681228064971E-8</v>
      </c>
    </row>
    <row r="510" spans="2:11">
      <c r="B510" t="s">
        <v>3950</v>
      </c>
      <c r="C510" t="s">
        <v>3951</v>
      </c>
      <c r="D510" t="s">
        <v>3173</v>
      </c>
      <c r="E510" t="s">
        <v>106</v>
      </c>
      <c r="F510" s="86">
        <v>44973</v>
      </c>
      <c r="G510" s="77">
        <v>38374530</v>
      </c>
      <c r="H510" s="77">
        <v>9.4786560000000009</v>
      </c>
      <c r="I510" s="77">
        <v>3637.38967</v>
      </c>
      <c r="J510" s="90">
        <f t="shared" si="7"/>
        <v>-1.310614125656376E-2</v>
      </c>
      <c r="K510" s="90">
        <f>I510/'סכום נכסי הקרן'!$C$42</f>
        <v>1.3408686575433503E-4</v>
      </c>
    </row>
    <row r="511" spans="2:11">
      <c r="B511" t="s">
        <v>3952</v>
      </c>
      <c r="C511" t="s">
        <v>3953</v>
      </c>
      <c r="D511" t="s">
        <v>3173</v>
      </c>
      <c r="E511" t="s">
        <v>106</v>
      </c>
      <c r="F511" s="86">
        <v>45090</v>
      </c>
      <c r="G511" s="77">
        <v>12104335.700369999</v>
      </c>
      <c r="H511" s="77">
        <v>7.8681419999999997</v>
      </c>
      <c r="I511" s="77">
        <v>952.38636640900006</v>
      </c>
      <c r="J511" s="90">
        <f t="shared" si="7"/>
        <v>-3.4316120573856042E-3</v>
      </c>
      <c r="K511" s="90">
        <f>I511/'סכום נכסי הקרן'!$C$42</f>
        <v>3.5108282159646237E-5</v>
      </c>
    </row>
    <row r="512" spans="2:11">
      <c r="B512" t="s">
        <v>3954</v>
      </c>
      <c r="C512" t="s">
        <v>3955</v>
      </c>
      <c r="D512" t="s">
        <v>3173</v>
      </c>
      <c r="E512" t="s">
        <v>106</v>
      </c>
      <c r="F512" s="86">
        <v>45090</v>
      </c>
      <c r="G512" s="77">
        <v>12104335.700369999</v>
      </c>
      <c r="H512" s="77">
        <v>7.7434349999999998</v>
      </c>
      <c r="I512" s="77">
        <v>937.29132578500003</v>
      </c>
      <c r="J512" s="90">
        <f t="shared" si="7"/>
        <v>-3.3772220269955655E-3</v>
      </c>
      <c r="K512" s="90">
        <f>I512/'סכום נכסי הקרן'!$C$42</f>
        <v>3.4551826330236429E-5</v>
      </c>
    </row>
    <row r="513" spans="2:11">
      <c r="B513" t="s">
        <v>3956</v>
      </c>
      <c r="C513" t="s">
        <v>3957</v>
      </c>
      <c r="D513" t="s">
        <v>3173</v>
      </c>
      <c r="E513" t="s">
        <v>106</v>
      </c>
      <c r="F513" s="86">
        <v>45126</v>
      </c>
      <c r="G513" s="77">
        <v>38330396.384504989</v>
      </c>
      <c r="H513" s="77">
        <v>7.376773</v>
      </c>
      <c r="I513" s="77">
        <v>2827.546403286</v>
      </c>
      <c r="J513" s="90">
        <f t="shared" si="7"/>
        <v>-1.018813653005044E-2</v>
      </c>
      <c r="K513" s="90">
        <f>I513/'סכום נכסי הקרן'!$C$42</f>
        <v>1.0423321925570947E-4</v>
      </c>
    </row>
    <row r="514" spans="2:11">
      <c r="B514" t="s">
        <v>3958</v>
      </c>
      <c r="C514" t="s">
        <v>3959</v>
      </c>
      <c r="D514" t="s">
        <v>3173</v>
      </c>
      <c r="E514" t="s">
        <v>106</v>
      </c>
      <c r="F514" s="86">
        <v>45089</v>
      </c>
      <c r="G514" s="77">
        <v>20173892.833950002</v>
      </c>
      <c r="H514" s="77">
        <v>7.2556719999999997</v>
      </c>
      <c r="I514" s="77">
        <v>1463.7514135760002</v>
      </c>
      <c r="J514" s="90">
        <f t="shared" si="7"/>
        <v>-5.2741483677282057E-3</v>
      </c>
      <c r="K514" s="90">
        <f>I514/'סכום נכסי הקרן'!$C$42</f>
        <v>5.3958980779170485E-5</v>
      </c>
    </row>
    <row r="515" spans="2:11">
      <c r="B515" t="s">
        <v>3960</v>
      </c>
      <c r="C515" t="s">
        <v>3961</v>
      </c>
      <c r="D515" t="s">
        <v>3173</v>
      </c>
      <c r="E515" t="s">
        <v>106</v>
      </c>
      <c r="F515" s="86">
        <v>45089</v>
      </c>
      <c r="G515" s="77">
        <v>32278228.534320008</v>
      </c>
      <c r="H515" s="77">
        <v>7.2692439999999996</v>
      </c>
      <c r="I515" s="77">
        <v>2346.3831779540005</v>
      </c>
      <c r="J515" s="90">
        <f t="shared" si="7"/>
        <v>-8.4544225838443406E-3</v>
      </c>
      <c r="K515" s="90">
        <f>I515/'סכום נכסי הקרן'!$C$42</f>
        <v>8.64958650939777E-5</v>
      </c>
    </row>
    <row r="516" spans="2:11">
      <c r="B516" t="s">
        <v>3962</v>
      </c>
      <c r="C516" t="s">
        <v>3963</v>
      </c>
      <c r="D516" t="s">
        <v>3173</v>
      </c>
      <c r="E516" t="s">
        <v>106</v>
      </c>
      <c r="F516" s="86">
        <v>45089</v>
      </c>
      <c r="G516" s="77">
        <v>16139114.267160004</v>
      </c>
      <c r="H516" s="77">
        <v>7.2692439999999996</v>
      </c>
      <c r="I516" s="77">
        <v>1173.1915889770003</v>
      </c>
      <c r="J516" s="90">
        <f t="shared" si="7"/>
        <v>-4.2272112919221703E-3</v>
      </c>
      <c r="K516" s="90">
        <f>I516/'סכום נכסי הקרן'!$C$42</f>
        <v>4.324793254698885E-5</v>
      </c>
    </row>
    <row r="517" spans="2:11">
      <c r="B517" t="s">
        <v>3964</v>
      </c>
      <c r="C517" t="s">
        <v>3965</v>
      </c>
      <c r="D517" t="s">
        <v>3173</v>
      </c>
      <c r="E517" t="s">
        <v>106</v>
      </c>
      <c r="F517" s="86">
        <v>45092</v>
      </c>
      <c r="G517" s="77">
        <v>1982235</v>
      </c>
      <c r="H517" s="77">
        <v>7.152164</v>
      </c>
      <c r="I517" s="77">
        <v>141.77270000000001</v>
      </c>
      <c r="J517" s="90">
        <f t="shared" si="7"/>
        <v>-5.1083144812594055E-4</v>
      </c>
      <c r="K517" s="90">
        <f>I517/'סכום נכסי הקרן'!$C$42</f>
        <v>5.2262360421036812E-6</v>
      </c>
    </row>
    <row r="518" spans="2:11">
      <c r="B518" t="s">
        <v>3964</v>
      </c>
      <c r="C518" t="s">
        <v>3966</v>
      </c>
      <c r="D518" t="s">
        <v>3173</v>
      </c>
      <c r="E518" t="s">
        <v>106</v>
      </c>
      <c r="F518" s="86">
        <v>45092</v>
      </c>
      <c r="G518" s="77">
        <v>538860</v>
      </c>
      <c r="H518" s="77">
        <v>7.152164</v>
      </c>
      <c r="I518" s="77">
        <v>38.540150000000004</v>
      </c>
      <c r="J518" s="90">
        <f t="shared" si="7"/>
        <v>-1.3886679618495639E-4</v>
      </c>
      <c r="K518" s="90">
        <f>I518/'סכום נכסי הקרן'!$C$42</f>
        <v>1.4207243072755347E-6</v>
      </c>
    </row>
    <row r="519" spans="2:11">
      <c r="B519" t="s">
        <v>3967</v>
      </c>
      <c r="C519" t="s">
        <v>3968</v>
      </c>
      <c r="D519" t="s">
        <v>3173</v>
      </c>
      <c r="E519" t="s">
        <v>106</v>
      </c>
      <c r="F519" s="86">
        <v>45126</v>
      </c>
      <c r="G519" s="77">
        <v>12296511.058824003</v>
      </c>
      <c r="H519" s="77">
        <v>7.1263500000000004</v>
      </c>
      <c r="I519" s="77">
        <v>876.29237909899985</v>
      </c>
      <c r="J519" s="90">
        <f t="shared" si="7"/>
        <v>-3.1574323194583139E-3</v>
      </c>
      <c r="K519" s="90">
        <f>I519/'סכום נכסי הקרן'!$C$42</f>
        <v>3.2303192469833581E-5</v>
      </c>
    </row>
    <row r="520" spans="2:11">
      <c r="B520" t="s">
        <v>3969</v>
      </c>
      <c r="C520" t="s">
        <v>3970</v>
      </c>
      <c r="D520" t="s">
        <v>3173</v>
      </c>
      <c r="E520" t="s">
        <v>106</v>
      </c>
      <c r="F520" s="86">
        <v>45089</v>
      </c>
      <c r="G520" s="77">
        <v>20173892.833950002</v>
      </c>
      <c r="H520" s="77">
        <v>7.2019219999999997</v>
      </c>
      <c r="I520" s="77">
        <v>1452.9079697639995</v>
      </c>
      <c r="J520" s="90">
        <f t="shared" si="7"/>
        <v>-5.2350775726798179E-3</v>
      </c>
      <c r="K520" s="90">
        <f>I520/'סכום נכסי הקרן'!$C$42</f>
        <v>5.3559253632330477E-5</v>
      </c>
    </row>
    <row r="521" spans="2:11">
      <c r="B521" t="s">
        <v>3971</v>
      </c>
      <c r="C521" t="s">
        <v>3972</v>
      </c>
      <c r="D521" t="s">
        <v>3173</v>
      </c>
      <c r="E521" t="s">
        <v>106</v>
      </c>
      <c r="F521" s="86">
        <v>45127</v>
      </c>
      <c r="G521" s="77">
        <v>327165</v>
      </c>
      <c r="H521" s="77">
        <v>7.0872130000000002</v>
      </c>
      <c r="I521" s="77">
        <v>23.186880000000002</v>
      </c>
      <c r="J521" s="90">
        <f t="shared" si="7"/>
        <v>-8.3546320891979969E-5</v>
      </c>
      <c r="K521" s="90">
        <f>I521/'סכום נכסי הקרן'!$C$42</f>
        <v>8.5474924269575885E-7</v>
      </c>
    </row>
    <row r="522" spans="2:11">
      <c r="B522" t="s">
        <v>3973</v>
      </c>
      <c r="C522" t="s">
        <v>3974</v>
      </c>
      <c r="D522" t="s">
        <v>3173</v>
      </c>
      <c r="E522" t="s">
        <v>106</v>
      </c>
      <c r="F522" s="86">
        <v>45089</v>
      </c>
      <c r="G522" s="77">
        <v>4310085.6433799993</v>
      </c>
      <c r="H522" s="77">
        <v>7.0829940000000002</v>
      </c>
      <c r="I522" s="77">
        <v>305.28310072800002</v>
      </c>
      <c r="J522" s="90">
        <f t="shared" si="7"/>
        <v>-1.0999875747112217E-3</v>
      </c>
      <c r="K522" s="90">
        <f>I522/'סכום נכסי הקרן'!$C$42</f>
        <v>1.1253799526071255E-5</v>
      </c>
    </row>
    <row r="523" spans="2:11">
      <c r="B523" t="s">
        <v>3975</v>
      </c>
      <c r="C523" t="s">
        <v>3976</v>
      </c>
      <c r="D523" t="s">
        <v>3173</v>
      </c>
      <c r="E523" t="s">
        <v>106</v>
      </c>
      <c r="F523" s="86">
        <v>45089</v>
      </c>
      <c r="G523" s="77">
        <v>4233900</v>
      </c>
      <c r="H523" s="77">
        <v>6.9702989999999998</v>
      </c>
      <c r="I523" s="77">
        <v>295.11547999999999</v>
      </c>
      <c r="J523" s="90">
        <f t="shared" si="7"/>
        <v>-1.0633518865958117E-3</v>
      </c>
      <c r="K523" s="90">
        <f>I523/'סכום נכסי הקרן'!$C$42</f>
        <v>1.0878985574505727E-5</v>
      </c>
    </row>
    <row r="524" spans="2:11">
      <c r="B524" t="s">
        <v>3206</v>
      </c>
      <c r="C524" t="s">
        <v>3977</v>
      </c>
      <c r="D524" t="s">
        <v>3173</v>
      </c>
      <c r="E524" t="s">
        <v>106</v>
      </c>
      <c r="F524" s="86">
        <v>45092</v>
      </c>
      <c r="G524" s="77">
        <v>192450</v>
      </c>
      <c r="H524" s="77">
        <v>6.9261309999999998</v>
      </c>
      <c r="I524" s="77">
        <v>13.32934</v>
      </c>
      <c r="J524" s="90">
        <f t="shared" ref="J524:J587" si="8">I524/$I$11</f>
        <v>-4.8027907028384332E-5</v>
      </c>
      <c r="K524" s="90">
        <f>I524/'סכום נכסי הקרן'!$C$42</f>
        <v>4.9136594792547709E-7</v>
      </c>
    </row>
    <row r="525" spans="2:11">
      <c r="B525" t="s">
        <v>3206</v>
      </c>
      <c r="C525" t="s">
        <v>3978</v>
      </c>
      <c r="D525" t="s">
        <v>3173</v>
      </c>
      <c r="E525" t="s">
        <v>106</v>
      </c>
      <c r="F525" s="86">
        <v>45092</v>
      </c>
      <c r="G525" s="77">
        <v>346410</v>
      </c>
      <c r="H525" s="77">
        <v>6.9261309999999998</v>
      </c>
      <c r="I525" s="77">
        <v>23.992810000000002</v>
      </c>
      <c r="J525" s="90">
        <f t="shared" si="8"/>
        <v>-8.6450225444747452E-5</v>
      </c>
      <c r="K525" s="90">
        <f>I525/'סכום נכסי הקרן'!$C$42</f>
        <v>8.8445863253888536E-7</v>
      </c>
    </row>
    <row r="526" spans="2:11">
      <c r="B526" t="s">
        <v>3206</v>
      </c>
      <c r="C526" t="s">
        <v>3979</v>
      </c>
      <c r="D526" t="s">
        <v>3173</v>
      </c>
      <c r="E526" t="s">
        <v>106</v>
      </c>
      <c r="F526" s="86">
        <v>45092</v>
      </c>
      <c r="G526" s="77">
        <v>2424870</v>
      </c>
      <c r="H526" s="77">
        <v>6.9261309999999998</v>
      </c>
      <c r="I526" s="77">
        <v>167.94968</v>
      </c>
      <c r="J526" s="90">
        <f t="shared" si="8"/>
        <v>-6.0515161414495392E-4</v>
      </c>
      <c r="K526" s="90">
        <f>I526/'סכום נכסי הקרן'!$C$42</f>
        <v>6.1912107964070636E-6</v>
      </c>
    </row>
    <row r="527" spans="2:11">
      <c r="B527" t="s">
        <v>3980</v>
      </c>
      <c r="C527" t="s">
        <v>3981</v>
      </c>
      <c r="D527" t="s">
        <v>3173</v>
      </c>
      <c r="E527" t="s">
        <v>106</v>
      </c>
      <c r="F527" s="86">
        <v>45126</v>
      </c>
      <c r="G527" s="77">
        <v>20173892.833950002</v>
      </c>
      <c r="H527" s="77">
        <v>7.0523720000000001</v>
      </c>
      <c r="I527" s="77">
        <v>1422.737978547</v>
      </c>
      <c r="J527" s="90">
        <f t="shared" si="8"/>
        <v>-5.1263698997404813E-3</v>
      </c>
      <c r="K527" s="90">
        <f>I527/'סכום נכסי הקרן'!$C$42</f>
        <v>5.2447082562101627E-5</v>
      </c>
    </row>
    <row r="528" spans="2:11">
      <c r="B528" t="s">
        <v>3982</v>
      </c>
      <c r="C528" t="s">
        <v>3983</v>
      </c>
      <c r="D528" t="s">
        <v>3173</v>
      </c>
      <c r="E528" t="s">
        <v>106</v>
      </c>
      <c r="F528" s="86">
        <v>45126</v>
      </c>
      <c r="G528" s="77">
        <v>27436494.254172001</v>
      </c>
      <c r="H528" s="77">
        <v>7.0393819999999998</v>
      </c>
      <c r="I528" s="77">
        <v>1931.3595440080003</v>
      </c>
      <c r="J528" s="90">
        <f t="shared" si="8"/>
        <v>-6.9590209731313782E-3</v>
      </c>
      <c r="K528" s="90">
        <f>I528/'סכום נכסי הקרן'!$C$42</f>
        <v>7.1196646880221238E-5</v>
      </c>
    </row>
    <row r="529" spans="2:11">
      <c r="B529" t="s">
        <v>3984</v>
      </c>
      <c r="C529" t="s">
        <v>3985</v>
      </c>
      <c r="D529" t="s">
        <v>3173</v>
      </c>
      <c r="E529" t="s">
        <v>106</v>
      </c>
      <c r="F529" s="86">
        <v>45126</v>
      </c>
      <c r="G529" s="77">
        <v>33892139.961035997</v>
      </c>
      <c r="H529" s="77">
        <v>7.0393819999999998</v>
      </c>
      <c r="I529" s="77">
        <v>2385.797083774999</v>
      </c>
      <c r="J529" s="90">
        <f t="shared" si="8"/>
        <v>-8.5964376726931808E-3</v>
      </c>
      <c r="K529" s="90">
        <f>I529/'סכום נכסי הקרן'!$C$42</f>
        <v>8.7948799087347242E-5</v>
      </c>
    </row>
    <row r="530" spans="2:11">
      <c r="B530" t="s">
        <v>3986</v>
      </c>
      <c r="C530" t="s">
        <v>3987</v>
      </c>
      <c r="D530" t="s">
        <v>3173</v>
      </c>
      <c r="E530" t="s">
        <v>106</v>
      </c>
      <c r="F530" s="86">
        <v>45127</v>
      </c>
      <c r="G530" s="77">
        <v>4090016.751282</v>
      </c>
      <c r="H530" s="77">
        <v>6.8533850000000003</v>
      </c>
      <c r="I530" s="77">
        <v>280.30460658999999</v>
      </c>
      <c r="J530" s="90">
        <f t="shared" si="8"/>
        <v>-1.0099857596049292E-3</v>
      </c>
      <c r="K530" s="90">
        <f>I530/'סכום נכסי הקרן'!$C$42</f>
        <v>1.0333005139412249E-5</v>
      </c>
    </row>
    <row r="531" spans="2:11">
      <c r="B531" t="s">
        <v>3988</v>
      </c>
      <c r="C531" t="s">
        <v>3989</v>
      </c>
      <c r="D531" t="s">
        <v>3173</v>
      </c>
      <c r="E531" t="s">
        <v>106</v>
      </c>
      <c r="F531" s="86">
        <v>44980</v>
      </c>
      <c r="G531" s="77">
        <v>3194670</v>
      </c>
      <c r="H531" s="77">
        <v>7.0234730000000001</v>
      </c>
      <c r="I531" s="77">
        <v>224.37678</v>
      </c>
      <c r="J531" s="90">
        <f t="shared" si="8"/>
        <v>-8.0846817090480443E-4</v>
      </c>
      <c r="K531" s="90">
        <f>I531/'סכום נכסי הקרן'!$C$42</f>
        <v>8.2713104472664226E-6</v>
      </c>
    </row>
    <row r="532" spans="2:11">
      <c r="B532" t="s">
        <v>3990</v>
      </c>
      <c r="C532" t="s">
        <v>3991</v>
      </c>
      <c r="D532" t="s">
        <v>3173</v>
      </c>
      <c r="E532" t="s">
        <v>106</v>
      </c>
      <c r="F532" s="86">
        <v>45089</v>
      </c>
      <c r="G532" s="77">
        <v>16139114.267160004</v>
      </c>
      <c r="H532" s="77">
        <v>6.9371809999999998</v>
      </c>
      <c r="I532" s="77">
        <v>1119.5995823879998</v>
      </c>
      <c r="J532" s="90">
        <f t="shared" si="8"/>
        <v>-4.0341100648605844E-3</v>
      </c>
      <c r="K532" s="90">
        <f>I532/'סכום נכסי הקרן'!$C$42</f>
        <v>4.1272344324403741E-5</v>
      </c>
    </row>
    <row r="533" spans="2:11">
      <c r="B533" t="s">
        <v>3992</v>
      </c>
      <c r="C533" t="s">
        <v>3993</v>
      </c>
      <c r="D533" t="s">
        <v>3173</v>
      </c>
      <c r="E533" t="s">
        <v>106</v>
      </c>
      <c r="F533" s="86">
        <v>45127</v>
      </c>
      <c r="G533" s="77">
        <v>36313007.101110004</v>
      </c>
      <c r="H533" s="77">
        <v>6.8930420000000003</v>
      </c>
      <c r="I533" s="77">
        <v>2503.070957551</v>
      </c>
      <c r="J533" s="90">
        <f t="shared" si="8"/>
        <v>-9.0189956317948509E-3</v>
      </c>
      <c r="K533" s="90">
        <f>I533/'סכום נכסי הקרן'!$C$42</f>
        <v>9.2271922974564274E-5</v>
      </c>
    </row>
    <row r="534" spans="2:11">
      <c r="B534" t="s">
        <v>3994</v>
      </c>
      <c r="C534" t="s">
        <v>3995</v>
      </c>
      <c r="D534" t="s">
        <v>3173</v>
      </c>
      <c r="E534" t="s">
        <v>106</v>
      </c>
      <c r="F534" s="86">
        <v>45089</v>
      </c>
      <c r="G534" s="77">
        <v>16139114.267160004</v>
      </c>
      <c r="H534" s="77">
        <v>6.9192859999999996</v>
      </c>
      <c r="I534" s="77">
        <v>1116.711536322</v>
      </c>
      <c r="J534" s="90">
        <f t="shared" si="8"/>
        <v>-4.0237039376291141E-3</v>
      </c>
      <c r="K534" s="90">
        <f>I534/'סכום נכסי הקרן'!$C$42</f>
        <v>4.1165880876635702E-5</v>
      </c>
    </row>
    <row r="535" spans="2:11">
      <c r="B535" t="s">
        <v>3996</v>
      </c>
      <c r="C535" t="s">
        <v>3997</v>
      </c>
      <c r="D535" t="s">
        <v>3173</v>
      </c>
      <c r="E535" t="s">
        <v>106</v>
      </c>
      <c r="F535" s="86">
        <v>45127</v>
      </c>
      <c r="G535" s="77">
        <v>28243449.967530001</v>
      </c>
      <c r="H535" s="77">
        <v>6.8399419999999997</v>
      </c>
      <c r="I535" s="77">
        <v>1931.8355923209999</v>
      </c>
      <c r="J535" s="90">
        <f t="shared" si="8"/>
        <v>-6.9607362571677796E-3</v>
      </c>
      <c r="K535" s="90">
        <f>I535/'סכום נכסי הקרן'!$C$42</f>
        <v>7.121419568088019E-5</v>
      </c>
    </row>
    <row r="536" spans="2:11">
      <c r="B536" t="s">
        <v>3998</v>
      </c>
      <c r="C536" t="s">
        <v>3999</v>
      </c>
      <c r="D536" t="s">
        <v>3173</v>
      </c>
      <c r="E536" t="s">
        <v>106</v>
      </c>
      <c r="F536" s="86">
        <v>45097</v>
      </c>
      <c r="G536" s="77">
        <v>1539600</v>
      </c>
      <c r="H536" s="77">
        <v>6.6793139999999998</v>
      </c>
      <c r="I536" s="77">
        <v>102.83472</v>
      </c>
      <c r="J536" s="90">
        <f t="shared" si="8"/>
        <v>-3.7053120195373028E-4</v>
      </c>
      <c r="K536" s="90">
        <f>I536/'סכום נכסי הקרן'!$C$42</f>
        <v>3.7908463339108323E-6</v>
      </c>
    </row>
    <row r="537" spans="2:11">
      <c r="B537" t="s">
        <v>3998</v>
      </c>
      <c r="C537" t="s">
        <v>4000</v>
      </c>
      <c r="D537" t="s">
        <v>3173</v>
      </c>
      <c r="E537" t="s">
        <v>106</v>
      </c>
      <c r="F537" s="86">
        <v>45097</v>
      </c>
      <c r="G537" s="77">
        <v>2424870</v>
      </c>
      <c r="H537" s="77">
        <v>6.6793139999999998</v>
      </c>
      <c r="I537" s="77">
        <v>161.96467999999999</v>
      </c>
      <c r="J537" s="90">
        <f t="shared" si="8"/>
        <v>-5.8358662866443646E-4</v>
      </c>
      <c r="K537" s="90">
        <f>I537/'סכום נכסי הקרן'!$C$42</f>
        <v>5.9705828284556131E-6</v>
      </c>
    </row>
    <row r="538" spans="2:11">
      <c r="B538" t="s">
        <v>3998</v>
      </c>
      <c r="C538" t="s">
        <v>4001</v>
      </c>
      <c r="D538" t="s">
        <v>3173</v>
      </c>
      <c r="E538" t="s">
        <v>106</v>
      </c>
      <c r="F538" s="86">
        <v>45097</v>
      </c>
      <c r="G538" s="77">
        <v>1096965</v>
      </c>
      <c r="H538" s="77">
        <v>6.6793139999999998</v>
      </c>
      <c r="I538" s="77">
        <v>73.269739999999999</v>
      </c>
      <c r="J538" s="90">
        <f t="shared" si="8"/>
        <v>-2.6400348859837716E-4</v>
      </c>
      <c r="K538" s="90">
        <f>I538/'סכום נכסי הקרן'!$C$42</f>
        <v>2.7009780866384413E-6</v>
      </c>
    </row>
    <row r="539" spans="2:11">
      <c r="B539" t="s">
        <v>4002</v>
      </c>
      <c r="C539" t="s">
        <v>4003</v>
      </c>
      <c r="D539" t="s">
        <v>3173</v>
      </c>
      <c r="E539" t="s">
        <v>106</v>
      </c>
      <c r="F539" s="86">
        <v>45096</v>
      </c>
      <c r="G539" s="77">
        <v>4430851.4805570003</v>
      </c>
      <c r="H539" s="77">
        <v>6.6585289999999997</v>
      </c>
      <c r="I539" s="77">
        <v>295.02955241000001</v>
      </c>
      <c r="J539" s="90">
        <f t="shared" si="8"/>
        <v>-1.0630422746942703E-3</v>
      </c>
      <c r="K539" s="90">
        <f>I539/'סכום נכסי הקרן'!$C$42</f>
        <v>1.0875817983933853E-5</v>
      </c>
    </row>
    <row r="540" spans="2:11">
      <c r="B540" t="s">
        <v>4004</v>
      </c>
      <c r="C540" t="s">
        <v>4005</v>
      </c>
      <c r="D540" t="s">
        <v>3173</v>
      </c>
      <c r="E540" t="s">
        <v>106</v>
      </c>
      <c r="F540" s="86">
        <v>45098</v>
      </c>
      <c r="G540" s="77">
        <v>53662554.93830701</v>
      </c>
      <c r="H540" s="77">
        <v>6.6847599999999998</v>
      </c>
      <c r="I540" s="77">
        <v>3587.2128346139998</v>
      </c>
      <c r="J540" s="90">
        <f t="shared" si="8"/>
        <v>-1.2925345479361184E-2</v>
      </c>
      <c r="K540" s="90">
        <f>I540/'סכום נכסי הקרן'!$C$42</f>
        <v>1.3223717264999958E-4</v>
      </c>
    </row>
    <row r="541" spans="2:11">
      <c r="B541" t="s">
        <v>4006</v>
      </c>
      <c r="C541" t="s">
        <v>4007</v>
      </c>
      <c r="D541" t="s">
        <v>3173</v>
      </c>
      <c r="E541" t="s">
        <v>106</v>
      </c>
      <c r="F541" s="86">
        <v>45047</v>
      </c>
      <c r="G541" s="77">
        <v>2726677.8341879998</v>
      </c>
      <c r="H541" s="77">
        <v>6.5727929999999999</v>
      </c>
      <c r="I541" s="77">
        <v>179.218887997</v>
      </c>
      <c r="J541" s="90">
        <f t="shared" si="8"/>
        <v>-6.4575651085877774E-4</v>
      </c>
      <c r="K541" s="90">
        <f>I541/'סכום נכסי הקרן'!$C$42</f>
        <v>6.6066330956218237E-6</v>
      </c>
    </row>
    <row r="542" spans="2:11">
      <c r="B542" t="s">
        <v>4008</v>
      </c>
      <c r="C542" t="s">
        <v>4009</v>
      </c>
      <c r="D542" t="s">
        <v>3173</v>
      </c>
      <c r="E542" t="s">
        <v>106</v>
      </c>
      <c r="F542" s="86">
        <v>45098</v>
      </c>
      <c r="G542" s="77">
        <v>20173892.833950002</v>
      </c>
      <c r="H542" s="77">
        <v>6.7402119999999996</v>
      </c>
      <c r="I542" s="77">
        <v>1359.7632406369999</v>
      </c>
      <c r="J542" s="90">
        <f t="shared" si="8"/>
        <v>-4.8994610762369646E-3</v>
      </c>
      <c r="K542" s="90">
        <f>I542/'סכום נכסי הקרן'!$C$42</f>
        <v>5.0125614148173728E-5</v>
      </c>
    </row>
    <row r="543" spans="2:11">
      <c r="B543" t="s">
        <v>4010</v>
      </c>
      <c r="C543" t="s">
        <v>4011</v>
      </c>
      <c r="D543" t="s">
        <v>3173</v>
      </c>
      <c r="E543" t="s">
        <v>106</v>
      </c>
      <c r="F543" s="86">
        <v>45098</v>
      </c>
      <c r="G543" s="77">
        <v>16139114.267160004</v>
      </c>
      <c r="H543" s="77">
        <v>6.7409829999999999</v>
      </c>
      <c r="I543" s="77">
        <v>1087.9349840289999</v>
      </c>
      <c r="J543" s="90">
        <f t="shared" si="8"/>
        <v>-3.9200170650513528E-3</v>
      </c>
      <c r="K543" s="90">
        <f>I543/'סכום נכסי הקרן'!$C$42</f>
        <v>4.0105076823661056E-5</v>
      </c>
    </row>
    <row r="544" spans="2:11">
      <c r="B544" t="s">
        <v>4012</v>
      </c>
      <c r="C544" t="s">
        <v>3890</v>
      </c>
      <c r="D544" t="s">
        <v>3173</v>
      </c>
      <c r="E544" t="s">
        <v>106</v>
      </c>
      <c r="F544" s="86">
        <v>45125</v>
      </c>
      <c r="G544" s="77">
        <v>307920</v>
      </c>
      <c r="H544" s="77">
        <v>6.5026440000000001</v>
      </c>
      <c r="I544" s="77">
        <v>20.022939999999998</v>
      </c>
      <c r="J544" s="90">
        <f t="shared" si="8"/>
        <v>-7.2146100313662769E-5</v>
      </c>
      <c r="K544" s="90">
        <f>I544/'סכום נכסי הקרן'!$C$42</f>
        <v>7.3811538255869761E-7</v>
      </c>
    </row>
    <row r="545" spans="2:11">
      <c r="B545" t="s">
        <v>4012</v>
      </c>
      <c r="C545" t="s">
        <v>4013</v>
      </c>
      <c r="D545" t="s">
        <v>3173</v>
      </c>
      <c r="E545" t="s">
        <v>106</v>
      </c>
      <c r="F545" s="86">
        <v>45125</v>
      </c>
      <c r="G545" s="77">
        <v>2309400</v>
      </c>
      <c r="H545" s="77">
        <v>6.5026450000000002</v>
      </c>
      <c r="I545" s="77">
        <v>150.17207999999999</v>
      </c>
      <c r="J545" s="90">
        <f t="shared" si="8"/>
        <v>-5.4109586044763611E-4</v>
      </c>
      <c r="K545" s="90">
        <f>I545/'סכום נכסי הקרן'!$C$42</f>
        <v>5.5358664750948332E-6</v>
      </c>
    </row>
    <row r="546" spans="2:11">
      <c r="B546" t="s">
        <v>4012</v>
      </c>
      <c r="C546" t="s">
        <v>4014</v>
      </c>
      <c r="D546" t="s">
        <v>3173</v>
      </c>
      <c r="E546" t="s">
        <v>106</v>
      </c>
      <c r="F546" s="86">
        <v>45125</v>
      </c>
      <c r="G546" s="77">
        <v>1616580</v>
      </c>
      <c r="H546" s="77">
        <v>6.5026450000000002</v>
      </c>
      <c r="I546" s="77">
        <v>105.12046000000001</v>
      </c>
      <c r="J546" s="90">
        <f t="shared" si="8"/>
        <v>-3.7876711672603407E-4</v>
      </c>
      <c r="K546" s="90">
        <f>I546/'סכום נכסי הקרן'!$C$42</f>
        <v>3.8751066800203305E-6</v>
      </c>
    </row>
    <row r="547" spans="2:11">
      <c r="B547" t="s">
        <v>4015</v>
      </c>
      <c r="C547" t="s">
        <v>4016</v>
      </c>
      <c r="D547" t="s">
        <v>3173</v>
      </c>
      <c r="E547" t="s">
        <v>106</v>
      </c>
      <c r="F547" s="86">
        <v>45047</v>
      </c>
      <c r="G547" s="77">
        <v>115470</v>
      </c>
      <c r="H547" s="77">
        <v>6.4558759999999999</v>
      </c>
      <c r="I547" s="77">
        <v>7.4546000000000001</v>
      </c>
      <c r="J547" s="90">
        <f t="shared" si="8"/>
        <v>-2.6860207312124523E-5</v>
      </c>
      <c r="K547" s="90">
        <f>I547/'סכום נכסי הקרן'!$C$42</f>
        <v>2.7480254801852612E-7</v>
      </c>
    </row>
    <row r="548" spans="2:11">
      <c r="B548" t="s">
        <v>4015</v>
      </c>
      <c r="C548" t="s">
        <v>4017</v>
      </c>
      <c r="D548" t="s">
        <v>3173</v>
      </c>
      <c r="E548" t="s">
        <v>106</v>
      </c>
      <c r="F548" s="86">
        <v>45047</v>
      </c>
      <c r="G548" s="77">
        <v>76980</v>
      </c>
      <c r="H548" s="77">
        <v>6.4558850000000003</v>
      </c>
      <c r="I548" s="77">
        <v>4.9697399999999998</v>
      </c>
      <c r="J548" s="90">
        <f t="shared" si="8"/>
        <v>-1.7906828895897529E-5</v>
      </c>
      <c r="K548" s="90">
        <f>I548/'סכום נכסי הקרן'!$C$42</f>
        <v>1.8320194443559546E-7</v>
      </c>
    </row>
    <row r="549" spans="2:11">
      <c r="B549" t="s">
        <v>4018</v>
      </c>
      <c r="C549" t="s">
        <v>3815</v>
      </c>
      <c r="D549" t="s">
        <v>3173</v>
      </c>
      <c r="E549" t="s">
        <v>106</v>
      </c>
      <c r="F549" s="86">
        <v>45120</v>
      </c>
      <c r="G549" s="77">
        <v>153960</v>
      </c>
      <c r="H549" s="77">
        <v>6.4065149999999997</v>
      </c>
      <c r="I549" s="77">
        <v>9.8634699999999995</v>
      </c>
      <c r="J549" s="90">
        <f t="shared" si="8"/>
        <v>-3.5539780674606394E-5</v>
      </c>
      <c r="K549" s="90">
        <f>I549/'סכום נכסי הקרן'!$C$42</f>
        <v>3.6360189524646419E-7</v>
      </c>
    </row>
    <row r="550" spans="2:11">
      <c r="B550" t="s">
        <v>4019</v>
      </c>
      <c r="C550" t="s">
        <v>4020</v>
      </c>
      <c r="D550" t="s">
        <v>3173</v>
      </c>
      <c r="E550" t="s">
        <v>106</v>
      </c>
      <c r="F550" s="86">
        <v>45097</v>
      </c>
      <c r="G550" s="77">
        <v>32278228.534320008</v>
      </c>
      <c r="H550" s="77">
        <v>6.4184150000000004</v>
      </c>
      <c r="I550" s="77">
        <v>2071.7507177499997</v>
      </c>
      <c r="J550" s="90">
        <f t="shared" si="8"/>
        <v>-7.4648745442824254E-3</v>
      </c>
      <c r="K550" s="90">
        <f>I550/'סכום נכסי הקרן'!$C$42</f>
        <v>7.6371955047475421E-5</v>
      </c>
    </row>
    <row r="551" spans="2:11">
      <c r="B551" t="s">
        <v>4021</v>
      </c>
      <c r="C551" t="s">
        <v>4022</v>
      </c>
      <c r="D551" t="s">
        <v>3173</v>
      </c>
      <c r="E551" t="s">
        <v>106</v>
      </c>
      <c r="F551" s="86">
        <v>45097</v>
      </c>
      <c r="G551" s="77">
        <v>34295617.817715004</v>
      </c>
      <c r="H551" s="77">
        <v>6.4118779999999997</v>
      </c>
      <c r="I551" s="77">
        <v>2198.9933144219999</v>
      </c>
      <c r="J551" s="90">
        <f t="shared" si="8"/>
        <v>-7.923351528365135E-3</v>
      </c>
      <c r="K551" s="90">
        <f>I551/'סכום נכסי הקרן'!$C$42</f>
        <v>8.1062560818671631E-5</v>
      </c>
    </row>
    <row r="552" spans="2:11">
      <c r="B552" t="s">
        <v>4023</v>
      </c>
      <c r="C552" t="s">
        <v>4024</v>
      </c>
      <c r="D552" t="s">
        <v>3173</v>
      </c>
      <c r="E552" t="s">
        <v>106</v>
      </c>
      <c r="F552" s="86">
        <v>45097</v>
      </c>
      <c r="G552" s="77">
        <v>38330396.384504989</v>
      </c>
      <c r="H552" s="77">
        <v>6.4118779999999997</v>
      </c>
      <c r="I552" s="77">
        <v>2457.6984102369988</v>
      </c>
      <c r="J552" s="90">
        <f t="shared" si="8"/>
        <v>-8.8555105317045368E-3</v>
      </c>
      <c r="K552" s="90">
        <f>I552/'סכום נכסי הקרן'!$C$42</f>
        <v>9.0599332679715635E-5</v>
      </c>
    </row>
    <row r="553" spans="2:11">
      <c r="B553" t="s">
        <v>4025</v>
      </c>
      <c r="C553" t="s">
        <v>4026</v>
      </c>
      <c r="D553" t="s">
        <v>3173</v>
      </c>
      <c r="E553" t="s">
        <v>106</v>
      </c>
      <c r="F553" s="86">
        <v>45047</v>
      </c>
      <c r="G553" s="77">
        <v>115470</v>
      </c>
      <c r="H553" s="77">
        <v>6.3597469999999996</v>
      </c>
      <c r="I553" s="77">
        <v>7.3436000000000003</v>
      </c>
      <c r="J553" s="90">
        <f t="shared" si="8"/>
        <v>-2.6460255200455776E-5</v>
      </c>
      <c r="K553" s="90">
        <f>I553/'סכום נכסי הקרן'!$C$42</f>
        <v>2.7071070099386269E-7</v>
      </c>
    </row>
    <row r="554" spans="2:11">
      <c r="B554" t="s">
        <v>4027</v>
      </c>
      <c r="C554" t="s">
        <v>4013</v>
      </c>
      <c r="D554" t="s">
        <v>3173</v>
      </c>
      <c r="E554" t="s">
        <v>106</v>
      </c>
      <c r="F554" s="86">
        <v>45098</v>
      </c>
      <c r="G554" s="77">
        <v>2039970</v>
      </c>
      <c r="H554" s="77">
        <v>6.3571520000000001</v>
      </c>
      <c r="I554" s="77">
        <v>129.684</v>
      </c>
      <c r="J554" s="90">
        <f t="shared" si="8"/>
        <v>-4.6727378062747248E-4</v>
      </c>
      <c r="K554" s="90">
        <f>I554/'סכום נכסי הקרן'!$C$42</f>
        <v>4.7806044103284609E-6</v>
      </c>
    </row>
    <row r="555" spans="2:11">
      <c r="B555" t="s">
        <v>4027</v>
      </c>
      <c r="C555" t="s">
        <v>4028</v>
      </c>
      <c r="D555" t="s">
        <v>3173</v>
      </c>
      <c r="E555" t="s">
        <v>106</v>
      </c>
      <c r="F555" s="86">
        <v>45098</v>
      </c>
      <c r="G555" s="77">
        <v>1924500</v>
      </c>
      <c r="H555" s="77">
        <v>6.3571530000000003</v>
      </c>
      <c r="I555" s="77">
        <v>122.34339999999999</v>
      </c>
      <c r="J555" s="90">
        <f t="shared" si="8"/>
        <v>-4.4082433494354825E-4</v>
      </c>
      <c r="K555" s="90">
        <f>I555/'סכום נכסי הקרן'!$C$42</f>
        <v>4.5100042997947241E-6</v>
      </c>
    </row>
    <row r="556" spans="2:11">
      <c r="B556" t="s">
        <v>4027</v>
      </c>
      <c r="C556" t="s">
        <v>3711</v>
      </c>
      <c r="D556" t="s">
        <v>3173</v>
      </c>
      <c r="E556" t="s">
        <v>106</v>
      </c>
      <c r="F556" s="86">
        <v>45098</v>
      </c>
      <c r="G556" s="77">
        <v>76980</v>
      </c>
      <c r="H556" s="77">
        <v>6.3571580000000001</v>
      </c>
      <c r="I556" s="77">
        <v>4.8937400000000002</v>
      </c>
      <c r="J556" s="90">
        <f t="shared" si="8"/>
        <v>-1.7632987810430641E-5</v>
      </c>
      <c r="K556" s="90">
        <f>I556/'סכום נכסי הקרן'!$C$42</f>
        <v>1.8040031944573581E-7</v>
      </c>
    </row>
    <row r="557" spans="2:11">
      <c r="B557" t="s">
        <v>4029</v>
      </c>
      <c r="C557" t="s">
        <v>4030</v>
      </c>
      <c r="D557" t="s">
        <v>3173</v>
      </c>
      <c r="E557" t="s">
        <v>106</v>
      </c>
      <c r="F557" s="86">
        <v>45098</v>
      </c>
      <c r="G557" s="77">
        <v>16118751.748500001</v>
      </c>
      <c r="H557" s="77">
        <v>6.1826660000000002</v>
      </c>
      <c r="I557" s="77">
        <v>996.5685239280001</v>
      </c>
      <c r="J557" s="90">
        <f t="shared" si="8"/>
        <v>-3.590807978086552E-3</v>
      </c>
      <c r="K557" s="90">
        <f>I557/'סכום נכסי הקרן'!$C$42</f>
        <v>3.6736990536108704E-5</v>
      </c>
    </row>
    <row r="558" spans="2:11">
      <c r="B558" t="s">
        <v>4031</v>
      </c>
      <c r="C558" t="s">
        <v>4032</v>
      </c>
      <c r="D558" t="s">
        <v>3173</v>
      </c>
      <c r="E558" t="s">
        <v>106</v>
      </c>
      <c r="F558" s="86">
        <v>45131</v>
      </c>
      <c r="G558" s="77">
        <v>3953682.8595719999</v>
      </c>
      <c r="H558" s="77">
        <v>6.1389139999999998</v>
      </c>
      <c r="I558" s="77">
        <v>242.71319072599999</v>
      </c>
      <c r="J558" s="90">
        <f t="shared" si="8"/>
        <v>-8.7453741586236396E-4</v>
      </c>
      <c r="K558" s="90">
        <f>I558/'סכום נכסי הקרן'!$C$42</f>
        <v>8.9472544803492206E-6</v>
      </c>
    </row>
    <row r="559" spans="2:11">
      <c r="B559" t="s">
        <v>3210</v>
      </c>
      <c r="C559" t="s">
        <v>4033</v>
      </c>
      <c r="D559" t="s">
        <v>3173</v>
      </c>
      <c r="E559" t="s">
        <v>106</v>
      </c>
      <c r="F559" s="86">
        <v>45099</v>
      </c>
      <c r="G559" s="77">
        <v>2617320</v>
      </c>
      <c r="H559" s="77">
        <v>6.0739619999999999</v>
      </c>
      <c r="I559" s="77">
        <v>158.97502</v>
      </c>
      <c r="J559" s="90">
        <f t="shared" si="8"/>
        <v>-5.7281436893316098E-4</v>
      </c>
      <c r="K559" s="90">
        <f>I559/'סכום נכסי הקרן'!$C$42</f>
        <v>5.8603735367821413E-6</v>
      </c>
    </row>
    <row r="560" spans="2:11">
      <c r="B560" t="s">
        <v>3210</v>
      </c>
      <c r="C560" t="s">
        <v>4034</v>
      </c>
      <c r="D560" t="s">
        <v>3173</v>
      </c>
      <c r="E560" t="s">
        <v>106</v>
      </c>
      <c r="F560" s="86">
        <v>45099</v>
      </c>
      <c r="G560" s="77">
        <v>365655</v>
      </c>
      <c r="H560" s="77">
        <v>6.073963</v>
      </c>
      <c r="I560" s="77">
        <v>22.20975</v>
      </c>
      <c r="J560" s="90">
        <f t="shared" si="8"/>
        <v>-8.002555326247653E-5</v>
      </c>
      <c r="K560" s="90">
        <f>I560/'סכום נכסי הקרן'!$C$42</f>
        <v>8.1872882392810622E-7</v>
      </c>
    </row>
    <row r="561" spans="2:11">
      <c r="B561" t="s">
        <v>3210</v>
      </c>
      <c r="C561" t="s">
        <v>4035</v>
      </c>
      <c r="D561" t="s">
        <v>3173</v>
      </c>
      <c r="E561" t="s">
        <v>106</v>
      </c>
      <c r="F561" s="86">
        <v>45099</v>
      </c>
      <c r="G561" s="77">
        <v>2193930</v>
      </c>
      <c r="H561" s="77">
        <v>6.0739619999999999</v>
      </c>
      <c r="I561" s="77">
        <v>133.25848000000002</v>
      </c>
      <c r="J561" s="90">
        <f t="shared" si="8"/>
        <v>-4.8015324751141575E-4</v>
      </c>
      <c r="K561" s="90">
        <f>I561/'סכום נכסי הקרן'!$C$42</f>
        <v>4.9123722062989043E-6</v>
      </c>
    </row>
    <row r="562" spans="2:11">
      <c r="B562" t="s">
        <v>3212</v>
      </c>
      <c r="C562" t="s">
        <v>4036</v>
      </c>
      <c r="D562" t="s">
        <v>3173</v>
      </c>
      <c r="E562" t="s">
        <v>106</v>
      </c>
      <c r="F562" s="86">
        <v>45043</v>
      </c>
      <c r="G562" s="77">
        <v>173205</v>
      </c>
      <c r="H562" s="77">
        <v>6.0635719999999997</v>
      </c>
      <c r="I562" s="77">
        <v>10.502409999999999</v>
      </c>
      <c r="J562" s="90">
        <f t="shared" si="8"/>
        <v>-3.784199150550394E-5</v>
      </c>
      <c r="K562" s="90">
        <f>I562/'סכום נכסי הקרן'!$C$42</f>
        <v>3.8715545144410816E-7</v>
      </c>
    </row>
    <row r="563" spans="2:11">
      <c r="B563" t="s">
        <v>3212</v>
      </c>
      <c r="C563" t="s">
        <v>4037</v>
      </c>
      <c r="D563" t="s">
        <v>3173</v>
      </c>
      <c r="E563" t="s">
        <v>106</v>
      </c>
      <c r="F563" s="86">
        <v>45043</v>
      </c>
      <c r="G563" s="77">
        <v>538860</v>
      </c>
      <c r="H563" s="77">
        <v>6.0635690000000002</v>
      </c>
      <c r="I563" s="77">
        <v>32.674150000000004</v>
      </c>
      <c r="J563" s="90">
        <f t="shared" si="8"/>
        <v>-1.1773058819352527E-4</v>
      </c>
      <c r="K563" s="90">
        <f>I563/'סכום נכסי הקרן'!$C$42</f>
        <v>1.2044830942424176E-6</v>
      </c>
    </row>
    <row r="564" spans="2:11">
      <c r="B564" t="s">
        <v>3212</v>
      </c>
      <c r="C564" t="s">
        <v>4038</v>
      </c>
      <c r="D564" t="s">
        <v>3173</v>
      </c>
      <c r="E564" t="s">
        <v>106</v>
      </c>
      <c r="F564" s="86">
        <v>45043</v>
      </c>
      <c r="G564" s="77">
        <v>2309400</v>
      </c>
      <c r="H564" s="77">
        <v>6.0635700000000003</v>
      </c>
      <c r="I564" s="77">
        <v>140.03207999999998</v>
      </c>
      <c r="J564" s="90">
        <f t="shared" si="8"/>
        <v>-5.045596945708697E-4</v>
      </c>
      <c r="K564" s="90">
        <f>I564/'סכום נכסי הקרן'!$C$42</f>
        <v>5.1620707198688172E-6</v>
      </c>
    </row>
    <row r="565" spans="2:11">
      <c r="B565" t="s">
        <v>3212</v>
      </c>
      <c r="C565" t="s">
        <v>3243</v>
      </c>
      <c r="D565" t="s">
        <v>3173</v>
      </c>
      <c r="E565" t="s">
        <v>106</v>
      </c>
      <c r="F565" s="86">
        <v>45043</v>
      </c>
      <c r="G565" s="77">
        <v>384900</v>
      </c>
      <c r="H565" s="77">
        <v>6.0635700000000003</v>
      </c>
      <c r="I565" s="77">
        <v>23.33868</v>
      </c>
      <c r="J565" s="90">
        <f t="shared" si="8"/>
        <v>-8.4093282428478292E-5</v>
      </c>
      <c r="K565" s="90">
        <f>I565/'סכום נכסי הקרן'!$C$42</f>
        <v>8.6034511997813642E-7</v>
      </c>
    </row>
    <row r="566" spans="2:11">
      <c r="B566" t="s">
        <v>3212</v>
      </c>
      <c r="C566" t="s">
        <v>4039</v>
      </c>
      <c r="D566" t="s">
        <v>3173</v>
      </c>
      <c r="E566" t="s">
        <v>106</v>
      </c>
      <c r="F566" s="86">
        <v>45043</v>
      </c>
      <c r="G566" s="77">
        <v>885270</v>
      </c>
      <c r="H566" s="77">
        <v>6.0635690000000002</v>
      </c>
      <c r="I566" s="77">
        <v>53.678959999999996</v>
      </c>
      <c r="J566" s="90">
        <f t="shared" si="8"/>
        <v>-1.9341453517281136E-4</v>
      </c>
      <c r="K566" s="90">
        <f>I566/'סכום נכסי הקרן'!$C$42</f>
        <v>1.9787936284957669E-6</v>
      </c>
    </row>
    <row r="567" spans="2:11">
      <c r="B567" t="s">
        <v>3212</v>
      </c>
      <c r="C567" t="s">
        <v>3483</v>
      </c>
      <c r="D567" t="s">
        <v>3173</v>
      </c>
      <c r="E567" t="s">
        <v>106</v>
      </c>
      <c r="F567" s="86">
        <v>45043</v>
      </c>
      <c r="G567" s="77">
        <v>692820</v>
      </c>
      <c r="H567" s="77">
        <v>6.0635690000000002</v>
      </c>
      <c r="I567" s="77">
        <v>42.009620000000005</v>
      </c>
      <c r="J567" s="90">
        <f t="shared" si="8"/>
        <v>-1.5136789395857225E-4</v>
      </c>
      <c r="K567" s="90">
        <f>I567/'סכום נכסי הקרן'!$C$42</f>
        <v>1.5486210685066988E-6</v>
      </c>
    </row>
    <row r="568" spans="2:11">
      <c r="B568" t="s">
        <v>3212</v>
      </c>
      <c r="C568" t="s">
        <v>4040</v>
      </c>
      <c r="D568" t="s">
        <v>3173</v>
      </c>
      <c r="E568" t="s">
        <v>106</v>
      </c>
      <c r="F568" s="86">
        <v>45043</v>
      </c>
      <c r="G568" s="77">
        <v>1154700</v>
      </c>
      <c r="H568" s="77">
        <v>6.0635700000000003</v>
      </c>
      <c r="I568" s="77">
        <v>70.01603999999999</v>
      </c>
      <c r="J568" s="90">
        <f t="shared" si="8"/>
        <v>-2.5227984728543485E-4</v>
      </c>
      <c r="K568" s="90">
        <f>I568/'סכום נכסי הקרן'!$C$42</f>
        <v>2.5810353599344086E-6</v>
      </c>
    </row>
    <row r="569" spans="2:11">
      <c r="B569" t="s">
        <v>3212</v>
      </c>
      <c r="C569" t="s">
        <v>4041</v>
      </c>
      <c r="D569" t="s">
        <v>3173</v>
      </c>
      <c r="E569" t="s">
        <v>106</v>
      </c>
      <c r="F569" s="86">
        <v>45043</v>
      </c>
      <c r="G569" s="77">
        <v>769.8</v>
      </c>
      <c r="H569" s="77">
        <v>6.0639130000000003</v>
      </c>
      <c r="I569" s="77">
        <v>4.6679999999999999E-2</v>
      </c>
      <c r="J569" s="90">
        <f t="shared" si="8"/>
        <v>-1.681960772315044E-7</v>
      </c>
      <c r="K569" s="90">
        <f>I569/'סכום נכסי הקרן'!$C$42</f>
        <v>1.7207875595611837E-9</v>
      </c>
    </row>
    <row r="570" spans="2:11">
      <c r="B570" t="s">
        <v>3212</v>
      </c>
      <c r="C570" t="s">
        <v>4042</v>
      </c>
      <c r="D570" t="s">
        <v>3173</v>
      </c>
      <c r="E570" t="s">
        <v>106</v>
      </c>
      <c r="F570" s="86">
        <v>45043</v>
      </c>
      <c r="G570" s="77">
        <v>461880</v>
      </c>
      <c r="H570" s="77">
        <v>6.0635709999999996</v>
      </c>
      <c r="I570" s="77">
        <v>28.006419999999999</v>
      </c>
      <c r="J570" s="90">
        <f t="shared" si="8"/>
        <v>-1.0091195332686267E-4</v>
      </c>
      <c r="K570" s="90">
        <f>I570/'סכום נכסי הקרן'!$C$42</f>
        <v>1.0324142914277105E-6</v>
      </c>
    </row>
    <row r="571" spans="2:11">
      <c r="B571" t="s">
        <v>3212</v>
      </c>
      <c r="C571" t="s">
        <v>3215</v>
      </c>
      <c r="D571" t="s">
        <v>3173</v>
      </c>
      <c r="E571" t="s">
        <v>106</v>
      </c>
      <c r="F571" s="86">
        <v>45043</v>
      </c>
      <c r="G571" s="77">
        <v>38490</v>
      </c>
      <c r="H571" s="77">
        <v>6.0635750000000002</v>
      </c>
      <c r="I571" s="77">
        <v>2.3338700000000001</v>
      </c>
      <c r="J571" s="90">
        <f t="shared" si="8"/>
        <v>-8.4093354491921853E-6</v>
      </c>
      <c r="K571" s="90">
        <f>I571/'סכום נכסי הקרן'!$C$42</f>
        <v>8.6034585724787054E-8</v>
      </c>
    </row>
    <row r="572" spans="2:11">
      <c r="B572" t="s">
        <v>3212</v>
      </c>
      <c r="C572" t="s">
        <v>3589</v>
      </c>
      <c r="D572" t="s">
        <v>3173</v>
      </c>
      <c r="E572" t="s">
        <v>106</v>
      </c>
      <c r="F572" s="86">
        <v>45043</v>
      </c>
      <c r="G572" s="77">
        <v>96225</v>
      </c>
      <c r="H572" s="77">
        <v>6.0635700000000003</v>
      </c>
      <c r="I572" s="77">
        <v>5.83467</v>
      </c>
      <c r="J572" s="90">
        <f t="shared" si="8"/>
        <v>-2.1023320607119573E-5</v>
      </c>
      <c r="K572" s="90">
        <f>I572/'סכום נכסי הקרן'!$C$42</f>
        <v>2.150862799945341E-7</v>
      </c>
    </row>
    <row r="573" spans="2:11">
      <c r="B573" t="s">
        <v>4043</v>
      </c>
      <c r="C573" t="s">
        <v>4044</v>
      </c>
      <c r="D573" t="s">
        <v>3173</v>
      </c>
      <c r="E573" t="s">
        <v>106</v>
      </c>
      <c r="F573" s="86">
        <v>45103</v>
      </c>
      <c r="G573" s="77">
        <v>2726677.8341879998</v>
      </c>
      <c r="H573" s="77">
        <v>6.0609719999999996</v>
      </c>
      <c r="I573" s="77">
        <v>165.26317136099999</v>
      </c>
      <c r="J573" s="90">
        <f t="shared" si="8"/>
        <v>-5.9547166096311267E-4</v>
      </c>
      <c r="K573" s="90">
        <f>I573/'סכום נכסי הקרן'!$C$42</f>
        <v>6.0921767209005325E-6</v>
      </c>
    </row>
    <row r="574" spans="2:11">
      <c r="B574" t="s">
        <v>3214</v>
      </c>
      <c r="C574" t="s">
        <v>3205</v>
      </c>
      <c r="D574" t="s">
        <v>3173</v>
      </c>
      <c r="E574" t="s">
        <v>106</v>
      </c>
      <c r="F574" s="86">
        <v>45050</v>
      </c>
      <c r="G574" s="77">
        <v>5388600</v>
      </c>
      <c r="H574" s="77">
        <v>5.9830290000000002</v>
      </c>
      <c r="I574" s="77">
        <v>322.40152</v>
      </c>
      <c r="J574" s="90">
        <f t="shared" si="8"/>
        <v>-1.1616681867496659E-3</v>
      </c>
      <c r="K574" s="90">
        <f>I574/'סכום נכסי הקרן'!$C$42</f>
        <v>1.1884844147378238E-5</v>
      </c>
    </row>
    <row r="575" spans="2:11">
      <c r="B575" t="s">
        <v>3214</v>
      </c>
      <c r="C575" t="s">
        <v>4045</v>
      </c>
      <c r="D575" t="s">
        <v>3173</v>
      </c>
      <c r="E575" t="s">
        <v>106</v>
      </c>
      <c r="F575" s="86">
        <v>45050</v>
      </c>
      <c r="G575" s="77">
        <v>65433</v>
      </c>
      <c r="H575" s="77">
        <v>5.9830360000000002</v>
      </c>
      <c r="I575" s="77">
        <v>3.9148800000000001</v>
      </c>
      <c r="J575" s="90">
        <f t="shared" si="8"/>
        <v>-1.4105986693060667E-5</v>
      </c>
      <c r="K575" s="90">
        <f>I575/'סכום נכסי הקרן'!$C$42</f>
        <v>1.4431612684607727E-7</v>
      </c>
    </row>
    <row r="576" spans="2:11">
      <c r="B576" t="s">
        <v>3214</v>
      </c>
      <c r="C576" t="s">
        <v>4046</v>
      </c>
      <c r="D576" t="s">
        <v>3173</v>
      </c>
      <c r="E576" t="s">
        <v>106</v>
      </c>
      <c r="F576" s="86">
        <v>45050</v>
      </c>
      <c r="G576" s="77">
        <v>846780</v>
      </c>
      <c r="H576" s="77">
        <v>5.9830300000000003</v>
      </c>
      <c r="I576" s="77">
        <v>50.6631</v>
      </c>
      <c r="J576" s="90">
        <f t="shared" si="8"/>
        <v>-1.8254787233049335E-4</v>
      </c>
      <c r="K576" s="90">
        <f>I576/'סכום נכסי הקרן'!$C$42</f>
        <v>1.8676185134705271E-6</v>
      </c>
    </row>
    <row r="577" spans="2:11">
      <c r="B577" t="s">
        <v>3214</v>
      </c>
      <c r="C577" t="s">
        <v>4047</v>
      </c>
      <c r="D577" t="s">
        <v>3173</v>
      </c>
      <c r="E577" t="s">
        <v>106</v>
      </c>
      <c r="F577" s="86">
        <v>45050</v>
      </c>
      <c r="G577" s="77">
        <v>1347150</v>
      </c>
      <c r="H577" s="77">
        <v>5.9830290000000002</v>
      </c>
      <c r="I577" s="77">
        <v>80.600380000000001</v>
      </c>
      <c r="J577" s="90">
        <f t="shared" si="8"/>
        <v>-2.9041704668741647E-4</v>
      </c>
      <c r="K577" s="90">
        <f>I577/'סכום נכסי הקרן'!$C$42</f>
        <v>2.9712110368445594E-6</v>
      </c>
    </row>
    <row r="578" spans="2:11">
      <c r="B578" t="s">
        <v>3214</v>
      </c>
      <c r="C578" t="s">
        <v>3873</v>
      </c>
      <c r="D578" t="s">
        <v>3173</v>
      </c>
      <c r="E578" t="s">
        <v>106</v>
      </c>
      <c r="F578" s="86">
        <v>45050</v>
      </c>
      <c r="G578" s="77">
        <v>50037</v>
      </c>
      <c r="H578" s="77">
        <v>5.9830329999999998</v>
      </c>
      <c r="I578" s="77">
        <v>2.9937300000000002</v>
      </c>
      <c r="J578" s="90">
        <f t="shared" si="8"/>
        <v>-1.0786924642036668E-5</v>
      </c>
      <c r="K578" s="90">
        <f>I578/'סכום נכסי הקרן'!$C$42</f>
        <v>1.1035932606437667E-7</v>
      </c>
    </row>
    <row r="579" spans="2:11">
      <c r="B579" t="s">
        <v>4048</v>
      </c>
      <c r="C579" t="s">
        <v>4049</v>
      </c>
      <c r="D579" t="s">
        <v>3173</v>
      </c>
      <c r="E579" t="s">
        <v>106</v>
      </c>
      <c r="F579" s="86">
        <v>45064</v>
      </c>
      <c r="G579" s="77">
        <v>1704173.646369</v>
      </c>
      <c r="H579" s="77">
        <v>5.9180770000000003</v>
      </c>
      <c r="I579" s="77">
        <v>100.854315809</v>
      </c>
      <c r="J579" s="90">
        <f t="shared" si="8"/>
        <v>-3.6339546467311691E-4</v>
      </c>
      <c r="K579" s="90">
        <f>I579/'סכום נכסי הקרן'!$C$42</f>
        <v>3.7178417303380896E-6</v>
      </c>
    </row>
    <row r="580" spans="2:11">
      <c r="B580" t="s">
        <v>4050</v>
      </c>
      <c r="C580" t="s">
        <v>4051</v>
      </c>
      <c r="D580" t="s">
        <v>3173</v>
      </c>
      <c r="E580" t="s">
        <v>106</v>
      </c>
      <c r="F580" s="86">
        <v>45050</v>
      </c>
      <c r="G580" s="77">
        <v>24208671.400739998</v>
      </c>
      <c r="H580" s="77">
        <v>5.9883559999999996</v>
      </c>
      <c r="I580" s="77">
        <v>1449.7014927650005</v>
      </c>
      <c r="J580" s="90">
        <f t="shared" si="8"/>
        <v>-5.223524083970206E-3</v>
      </c>
      <c r="K580" s="90">
        <f>I580/'סכום נכסי הקרן'!$C$42</f>
        <v>5.3441051710096192E-5</v>
      </c>
    </row>
    <row r="581" spans="2:11">
      <c r="B581" t="s">
        <v>4052</v>
      </c>
      <c r="C581" t="s">
        <v>4053</v>
      </c>
      <c r="D581" t="s">
        <v>3173</v>
      </c>
      <c r="E581" t="s">
        <v>106</v>
      </c>
      <c r="F581" s="86">
        <v>45043</v>
      </c>
      <c r="G581" s="77">
        <v>769800</v>
      </c>
      <c r="H581" s="77">
        <v>6.0777720000000004</v>
      </c>
      <c r="I581" s="77">
        <v>46.78669</v>
      </c>
      <c r="J581" s="90">
        <f t="shared" si="8"/>
        <v>-1.6858049967108943E-4</v>
      </c>
      <c r="K581" s="90">
        <f>I581/'סכום נכסי הקרן'!$C$42</f>
        <v>1.7247205249581329E-6</v>
      </c>
    </row>
    <row r="582" spans="2:11">
      <c r="B582" t="s">
        <v>4052</v>
      </c>
      <c r="C582" t="s">
        <v>4054</v>
      </c>
      <c r="D582" t="s">
        <v>3173</v>
      </c>
      <c r="E582" t="s">
        <v>106</v>
      </c>
      <c r="F582" s="86">
        <v>45043</v>
      </c>
      <c r="G582" s="77">
        <v>3849000</v>
      </c>
      <c r="H582" s="77">
        <v>6.0777729999999996</v>
      </c>
      <c r="I582" s="77">
        <v>233.93347</v>
      </c>
      <c r="J582" s="90">
        <f t="shared" si="8"/>
        <v>-8.429025704188907E-4</v>
      </c>
      <c r="K582" s="90">
        <f>I582/'סכום נכסי הקרן'!$C$42</f>
        <v>8.6236033620603977E-6</v>
      </c>
    </row>
    <row r="583" spans="2:11">
      <c r="B583" t="s">
        <v>4052</v>
      </c>
      <c r="C583" t="s">
        <v>4055</v>
      </c>
      <c r="D583" t="s">
        <v>3173</v>
      </c>
      <c r="E583" t="s">
        <v>106</v>
      </c>
      <c r="F583" s="86">
        <v>45043</v>
      </c>
      <c r="G583" s="77">
        <v>2116950</v>
      </c>
      <c r="H583" s="77">
        <v>6.0777729999999996</v>
      </c>
      <c r="I583" s="77">
        <v>128.66341</v>
      </c>
      <c r="J583" s="90">
        <f t="shared" si="8"/>
        <v>-4.6359641913514812E-4</v>
      </c>
      <c r="K583" s="90">
        <f>I583/'סכום נכסי הקרן'!$C$42</f>
        <v>4.7429819044284485E-6</v>
      </c>
    </row>
    <row r="584" spans="2:11">
      <c r="B584" t="s">
        <v>4056</v>
      </c>
      <c r="C584" t="s">
        <v>4057</v>
      </c>
      <c r="D584" t="s">
        <v>3173</v>
      </c>
      <c r="E584" t="s">
        <v>106</v>
      </c>
      <c r="F584" s="86">
        <v>45050</v>
      </c>
      <c r="G584" s="77">
        <v>14121724.983765</v>
      </c>
      <c r="H584" s="77">
        <v>5.932658</v>
      </c>
      <c r="I584" s="77">
        <v>837.79362343300022</v>
      </c>
      <c r="J584" s="90">
        <f t="shared" si="8"/>
        <v>-3.0187146741859215E-3</v>
      </c>
      <c r="K584" s="90">
        <f>I584/'סכום נכסי הקרן'!$C$42</f>
        <v>3.0883994102039282E-5</v>
      </c>
    </row>
    <row r="585" spans="2:11">
      <c r="B585" t="s">
        <v>4058</v>
      </c>
      <c r="C585" t="s">
        <v>4059</v>
      </c>
      <c r="D585" t="s">
        <v>3173</v>
      </c>
      <c r="E585" t="s">
        <v>106</v>
      </c>
      <c r="F585" s="86">
        <v>45050</v>
      </c>
      <c r="G585" s="77">
        <v>1924500</v>
      </c>
      <c r="H585" s="77">
        <v>6.049194</v>
      </c>
      <c r="I585" s="77">
        <v>116.41673</v>
      </c>
      <c r="J585" s="90">
        <f t="shared" si="8"/>
        <v>-4.1946952249612672E-4</v>
      </c>
      <c r="K585" s="90">
        <f>I585/'סכום נכסי הקרן'!$C$42</f>
        <v>4.2915265790229913E-6</v>
      </c>
    </row>
    <row r="586" spans="2:11">
      <c r="B586" t="s">
        <v>4058</v>
      </c>
      <c r="C586" t="s">
        <v>4060</v>
      </c>
      <c r="D586" t="s">
        <v>3173</v>
      </c>
      <c r="E586" t="s">
        <v>106</v>
      </c>
      <c r="F586" s="86">
        <v>45050</v>
      </c>
      <c r="G586" s="77">
        <v>11547000</v>
      </c>
      <c r="H586" s="77">
        <v>6.049194</v>
      </c>
      <c r="I586" s="77">
        <v>698.50040000000001</v>
      </c>
      <c r="J586" s="90">
        <f t="shared" si="8"/>
        <v>-2.5168172070402037E-3</v>
      </c>
      <c r="K586" s="90">
        <f>I586/'סכום נכסי הקרן'!$C$42</f>
        <v>2.5749160211407682E-5</v>
      </c>
    </row>
    <row r="587" spans="2:11">
      <c r="B587" t="s">
        <v>4058</v>
      </c>
      <c r="C587" t="s">
        <v>4061</v>
      </c>
      <c r="D587" t="s">
        <v>3173</v>
      </c>
      <c r="E587" t="s">
        <v>106</v>
      </c>
      <c r="F587" s="86">
        <v>45050</v>
      </c>
      <c r="G587" s="77">
        <v>4233900</v>
      </c>
      <c r="H587" s="77">
        <v>6.049194</v>
      </c>
      <c r="I587" s="77">
        <v>256.11680999999999</v>
      </c>
      <c r="J587" s="90">
        <f t="shared" si="8"/>
        <v>-9.2283296390416737E-4</v>
      </c>
      <c r="K587" s="90">
        <f>I587/'סכום נכסי הקרן'!$C$42</f>
        <v>9.4413586213045275E-6</v>
      </c>
    </row>
    <row r="588" spans="2:11">
      <c r="B588" t="s">
        <v>4062</v>
      </c>
      <c r="C588" t="s">
        <v>3999</v>
      </c>
      <c r="D588" t="s">
        <v>3173</v>
      </c>
      <c r="E588" t="s">
        <v>106</v>
      </c>
      <c r="F588" s="86">
        <v>45124</v>
      </c>
      <c r="G588" s="77">
        <v>1732050</v>
      </c>
      <c r="H588" s="77">
        <v>5.8141540000000003</v>
      </c>
      <c r="I588" s="77">
        <v>100.70406</v>
      </c>
      <c r="J588" s="90">
        <f t="shared" ref="J588:J651" si="9">I588/$I$11</f>
        <v>-3.6285406712266606E-4</v>
      </c>
      <c r="K588" s="90">
        <f>I588/'סכום נכסי הקרן'!$C$42</f>
        <v>3.712302777320116E-6</v>
      </c>
    </row>
    <row r="589" spans="2:11">
      <c r="B589" t="s">
        <v>4062</v>
      </c>
      <c r="C589" t="s">
        <v>4063</v>
      </c>
      <c r="D589" t="s">
        <v>3173</v>
      </c>
      <c r="E589" t="s">
        <v>106</v>
      </c>
      <c r="F589" s="86">
        <v>45124</v>
      </c>
      <c r="G589" s="77">
        <v>1039230</v>
      </c>
      <c r="H589" s="77">
        <v>5.8141550000000004</v>
      </c>
      <c r="I589" s="77">
        <v>60.422440000000002</v>
      </c>
      <c r="J589" s="90">
        <f t="shared" si="9"/>
        <v>-2.1771245468628835E-4</v>
      </c>
      <c r="K589" s="90">
        <f>I589/'סכום נכסי הקרן'!$C$42</f>
        <v>2.2273818138460166E-6</v>
      </c>
    </row>
    <row r="590" spans="2:11">
      <c r="B590" t="s">
        <v>4064</v>
      </c>
      <c r="C590" t="s">
        <v>4065</v>
      </c>
      <c r="D590" t="s">
        <v>3173</v>
      </c>
      <c r="E590" t="s">
        <v>106</v>
      </c>
      <c r="F590" s="86">
        <v>45124</v>
      </c>
      <c r="G590" s="77">
        <v>30792</v>
      </c>
      <c r="H590" s="77">
        <v>5.793355</v>
      </c>
      <c r="I590" s="77">
        <v>1.7838900000000002</v>
      </c>
      <c r="J590" s="90">
        <f t="shared" si="9"/>
        <v>-6.427662815177986E-6</v>
      </c>
      <c r="K590" s="90">
        <f>I590/'סכום נכסי הקרן'!$C$42</f>
        <v>6.5760405304747222E-8</v>
      </c>
    </row>
    <row r="591" spans="2:11">
      <c r="B591" t="s">
        <v>4066</v>
      </c>
      <c r="C591" t="s">
        <v>4067</v>
      </c>
      <c r="D591" t="s">
        <v>3173</v>
      </c>
      <c r="E591" t="s">
        <v>106</v>
      </c>
      <c r="F591" s="86">
        <v>45043</v>
      </c>
      <c r="G591" s="77">
        <v>6158400</v>
      </c>
      <c r="H591" s="77">
        <v>5.9565390000000003</v>
      </c>
      <c r="I591" s="77">
        <v>366.82746999999995</v>
      </c>
      <c r="J591" s="90">
        <f t="shared" si="9"/>
        <v>-1.3217425337351619E-3</v>
      </c>
      <c r="K591" s="90">
        <f>I591/'סכום נכסי הקרן'!$C$42</f>
        <v>1.352253956472372E-5</v>
      </c>
    </row>
    <row r="592" spans="2:11">
      <c r="B592" t="s">
        <v>4066</v>
      </c>
      <c r="C592" t="s">
        <v>4068</v>
      </c>
      <c r="D592" t="s">
        <v>3173</v>
      </c>
      <c r="E592" t="s">
        <v>106</v>
      </c>
      <c r="F592" s="86">
        <v>45043</v>
      </c>
      <c r="G592" s="77">
        <v>10392300</v>
      </c>
      <c r="H592" s="77">
        <v>5.9565380000000001</v>
      </c>
      <c r="I592" s="77">
        <v>619.02134999999998</v>
      </c>
      <c r="J592" s="90">
        <f t="shared" si="9"/>
        <v>-2.2304405054102421E-3</v>
      </c>
      <c r="K592" s="90">
        <f>I592/'סכום נכסי הקרן'!$C$42</f>
        <v>2.2819285308114166E-5</v>
      </c>
    </row>
    <row r="593" spans="2:11">
      <c r="B593" t="s">
        <v>4069</v>
      </c>
      <c r="C593" t="s">
        <v>4070</v>
      </c>
      <c r="D593" t="s">
        <v>3173</v>
      </c>
      <c r="E593" t="s">
        <v>106</v>
      </c>
      <c r="F593" s="86">
        <v>45124</v>
      </c>
      <c r="G593" s="77">
        <v>13471.5</v>
      </c>
      <c r="H593" s="77">
        <v>5.7881450000000001</v>
      </c>
      <c r="I593" s="77">
        <v>0.77975000000000005</v>
      </c>
      <c r="J593" s="90">
        <f t="shared" si="9"/>
        <v>-2.8095735051684995E-6</v>
      </c>
      <c r="K593" s="90">
        <f>I593/'סכום נכסי הקרן'!$C$42</f>
        <v>2.8744303761093252E-8</v>
      </c>
    </row>
    <row r="594" spans="2:11">
      <c r="B594" t="s">
        <v>4071</v>
      </c>
      <c r="C594" t="s">
        <v>4072</v>
      </c>
      <c r="D594" t="s">
        <v>3173</v>
      </c>
      <c r="E594" t="s">
        <v>106</v>
      </c>
      <c r="F594" s="86">
        <v>45006</v>
      </c>
      <c r="G594" s="77">
        <v>1539600</v>
      </c>
      <c r="H594" s="77">
        <v>5.9582610000000003</v>
      </c>
      <c r="I594" s="77">
        <v>91.73339</v>
      </c>
      <c r="J594" s="90">
        <f t="shared" si="9"/>
        <v>-3.3053119856786019E-4</v>
      </c>
      <c r="K594" s="90">
        <f>I594/'סכום נכסי הקרן'!$C$42</f>
        <v>3.3816126030071613E-6</v>
      </c>
    </row>
    <row r="595" spans="2:11">
      <c r="B595" t="s">
        <v>4073</v>
      </c>
      <c r="C595" t="s">
        <v>4074</v>
      </c>
      <c r="D595" t="s">
        <v>3173</v>
      </c>
      <c r="E595" t="s">
        <v>106</v>
      </c>
      <c r="F595" s="86">
        <v>45104</v>
      </c>
      <c r="G595" s="77">
        <v>2454010.0507689998</v>
      </c>
      <c r="H595" s="77">
        <v>5.715427</v>
      </c>
      <c r="I595" s="77">
        <v>140.25716244099999</v>
      </c>
      <c r="J595" s="90">
        <f t="shared" si="9"/>
        <v>-5.0537070535985624E-4</v>
      </c>
      <c r="K595" s="90">
        <f>I595/'סכום נכסי הקרן'!$C$42</f>
        <v>5.1703680434409788E-6</v>
      </c>
    </row>
    <row r="596" spans="2:11">
      <c r="B596" t="s">
        <v>4075</v>
      </c>
      <c r="C596" t="s">
        <v>4076</v>
      </c>
      <c r="D596" t="s">
        <v>3173</v>
      </c>
      <c r="E596" t="s">
        <v>106</v>
      </c>
      <c r="F596" s="86">
        <v>45104</v>
      </c>
      <c r="G596" s="77">
        <v>269430</v>
      </c>
      <c r="H596" s="77">
        <v>5.6920460000000004</v>
      </c>
      <c r="I596" s="77">
        <v>15.336079999999999</v>
      </c>
      <c r="J596" s="90">
        <f t="shared" si="9"/>
        <v>-5.5258536763250423E-5</v>
      </c>
      <c r="K596" s="90">
        <f>I596/'סכום נכסי הקרן'!$C$42</f>
        <v>5.6534138124325355E-7</v>
      </c>
    </row>
    <row r="597" spans="2:11">
      <c r="B597" t="s">
        <v>4077</v>
      </c>
      <c r="C597" t="s">
        <v>4078</v>
      </c>
      <c r="D597" t="s">
        <v>3173</v>
      </c>
      <c r="E597" t="s">
        <v>106</v>
      </c>
      <c r="F597" s="86">
        <v>45068</v>
      </c>
      <c r="G597" s="77">
        <v>2045008.375641</v>
      </c>
      <c r="H597" s="77">
        <v>5.6712600000000002</v>
      </c>
      <c r="I597" s="77">
        <v>115.977743386</v>
      </c>
      <c r="J597" s="90">
        <f t="shared" si="9"/>
        <v>-4.1788777814240048E-4</v>
      </c>
      <c r="K597" s="90">
        <f>I597/'סכום נכסי הקרן'!$C$42</f>
        <v>4.275344001812514E-6</v>
      </c>
    </row>
    <row r="598" spans="2:11">
      <c r="B598" t="s">
        <v>4079</v>
      </c>
      <c r="C598" t="s">
        <v>4080</v>
      </c>
      <c r="D598" t="s">
        <v>3173</v>
      </c>
      <c r="E598" t="s">
        <v>106</v>
      </c>
      <c r="F598" s="86">
        <v>45084</v>
      </c>
      <c r="G598" s="77">
        <v>3079200</v>
      </c>
      <c r="H598" s="77">
        <v>5.6218969999999997</v>
      </c>
      <c r="I598" s="77">
        <v>173.10944000000001</v>
      </c>
      <c r="J598" s="90">
        <f t="shared" si="9"/>
        <v>-6.2374311781796226E-4</v>
      </c>
      <c r="K598" s="90">
        <f>I598/'סכום נכסי הקרן'!$C$42</f>
        <v>6.3814175405870431E-6</v>
      </c>
    </row>
    <row r="599" spans="2:11">
      <c r="B599" t="s">
        <v>4079</v>
      </c>
      <c r="C599" t="s">
        <v>4081</v>
      </c>
      <c r="D599" t="s">
        <v>3173</v>
      </c>
      <c r="E599" t="s">
        <v>106</v>
      </c>
      <c r="F599" s="86">
        <v>45084</v>
      </c>
      <c r="G599" s="77">
        <v>962250</v>
      </c>
      <c r="H599" s="77">
        <v>5.6218969999999997</v>
      </c>
      <c r="I599" s="77">
        <v>54.096699999999998</v>
      </c>
      <c r="J599" s="90">
        <f t="shared" si="9"/>
        <v>-1.9491972431811319E-4</v>
      </c>
      <c r="K599" s="90">
        <f>I599/'סכום נכסי הקרן'!$C$42</f>
        <v>1.9941929814334506E-6</v>
      </c>
    </row>
    <row r="600" spans="2:11">
      <c r="B600" t="s">
        <v>4079</v>
      </c>
      <c r="C600" t="s">
        <v>4082</v>
      </c>
      <c r="D600" t="s">
        <v>3173</v>
      </c>
      <c r="E600" t="s">
        <v>106</v>
      </c>
      <c r="F600" s="86">
        <v>45084</v>
      </c>
      <c r="G600" s="77">
        <v>384900</v>
      </c>
      <c r="H600" s="77">
        <v>5.6218969999999997</v>
      </c>
      <c r="I600" s="77">
        <v>21.638680000000001</v>
      </c>
      <c r="J600" s="90">
        <f t="shared" si="9"/>
        <v>-7.7967889727245283E-5</v>
      </c>
      <c r="K600" s="90">
        <f>I600/'סכום נכסי הקרן'!$C$42</f>
        <v>7.9767719257338038E-7</v>
      </c>
    </row>
    <row r="601" spans="2:11">
      <c r="B601" t="s">
        <v>4083</v>
      </c>
      <c r="C601" t="s">
        <v>4084</v>
      </c>
      <c r="D601" t="s">
        <v>3173</v>
      </c>
      <c r="E601" t="s">
        <v>106</v>
      </c>
      <c r="F601" s="86">
        <v>45068</v>
      </c>
      <c r="G601" s="77">
        <v>3067512.5634630001</v>
      </c>
      <c r="H601" s="77">
        <v>5.6192989999999998</v>
      </c>
      <c r="I601" s="77">
        <v>172.37268805200003</v>
      </c>
      <c r="J601" s="90">
        <f t="shared" si="9"/>
        <v>-6.2108847369743382E-4</v>
      </c>
      <c r="K601" s="90">
        <f>I601/'סכום נכסי הקרן'!$C$42</f>
        <v>6.3542582949443519E-6</v>
      </c>
    </row>
    <row r="602" spans="2:11">
      <c r="B602" t="s">
        <v>4085</v>
      </c>
      <c r="C602" t="s">
        <v>3221</v>
      </c>
      <c r="D602" t="s">
        <v>3173</v>
      </c>
      <c r="E602" t="s">
        <v>106</v>
      </c>
      <c r="F602" s="86">
        <v>45057</v>
      </c>
      <c r="G602" s="77">
        <v>1424130</v>
      </c>
      <c r="H602" s="77">
        <v>5.5803279999999997</v>
      </c>
      <c r="I602" s="77">
        <v>79.471119999999999</v>
      </c>
      <c r="J602" s="90">
        <f t="shared" si="9"/>
        <v>-2.8634812847459627E-4</v>
      </c>
      <c r="K602" s="90">
        <f>I602/'סכום נכסי הקרן'!$C$42</f>
        <v>2.9295825758439153E-6</v>
      </c>
    </row>
    <row r="603" spans="2:11">
      <c r="B603" t="s">
        <v>4085</v>
      </c>
      <c r="C603" t="s">
        <v>4080</v>
      </c>
      <c r="D603" t="s">
        <v>3173</v>
      </c>
      <c r="E603" t="s">
        <v>106</v>
      </c>
      <c r="F603" s="86">
        <v>45057</v>
      </c>
      <c r="G603" s="77">
        <v>904515</v>
      </c>
      <c r="H603" s="77">
        <v>5.5803279999999997</v>
      </c>
      <c r="I603" s="77">
        <v>50.474899999999998</v>
      </c>
      <c r="J603" s="90">
        <f t="shared" si="9"/>
        <v>-1.8186975532674508E-4</v>
      </c>
      <c r="K603" s="90">
        <f>I603/'סכום נכסי הקרן'!$C$42</f>
        <v>1.8606808052719534E-6</v>
      </c>
    </row>
    <row r="604" spans="2:11">
      <c r="B604" t="s">
        <v>4085</v>
      </c>
      <c r="C604" t="s">
        <v>3744</v>
      </c>
      <c r="D604" t="s">
        <v>3173</v>
      </c>
      <c r="E604" t="s">
        <v>106</v>
      </c>
      <c r="F604" s="86">
        <v>45057</v>
      </c>
      <c r="G604" s="77">
        <v>307920</v>
      </c>
      <c r="H604" s="77">
        <v>5.5803260000000003</v>
      </c>
      <c r="I604" s="77">
        <v>17.182939999999999</v>
      </c>
      <c r="J604" s="90">
        <f t="shared" si="9"/>
        <v>-6.1913091330426432E-5</v>
      </c>
      <c r="K604" s="90">
        <f>I604/'סכום נכסי הקרן'!$C$42</f>
        <v>6.3342308030604636E-7</v>
      </c>
    </row>
    <row r="605" spans="2:11">
      <c r="B605" t="s">
        <v>4086</v>
      </c>
      <c r="C605" t="s">
        <v>3204</v>
      </c>
      <c r="D605" t="s">
        <v>3173</v>
      </c>
      <c r="E605" t="s">
        <v>106</v>
      </c>
      <c r="F605" s="86">
        <v>45055</v>
      </c>
      <c r="G605" s="77">
        <v>962250</v>
      </c>
      <c r="H605" s="77">
        <v>5.5673370000000002</v>
      </c>
      <c r="I605" s="77">
        <v>53.5717</v>
      </c>
      <c r="J605" s="90">
        <f t="shared" si="9"/>
        <v>-1.9302805892508533E-4</v>
      </c>
      <c r="K605" s="90">
        <f>I605/'סכום נכסי הקרן'!$C$42</f>
        <v>1.9748396509113937E-6</v>
      </c>
    </row>
    <row r="606" spans="2:11">
      <c r="B606" t="s">
        <v>4086</v>
      </c>
      <c r="C606" t="s">
        <v>4087</v>
      </c>
      <c r="D606" t="s">
        <v>3173</v>
      </c>
      <c r="E606" t="s">
        <v>106</v>
      </c>
      <c r="F606" s="86">
        <v>45055</v>
      </c>
      <c r="G606" s="77">
        <v>25788.3</v>
      </c>
      <c r="H606" s="77">
        <v>5.5673310000000003</v>
      </c>
      <c r="I606" s="77">
        <v>1.4357200000000001</v>
      </c>
      <c r="J606" s="90">
        <f t="shared" si="9"/>
        <v>-5.1731463582436908E-6</v>
      </c>
      <c r="K606" s="90">
        <f>I606/'סכום נכסי הקרן'!$C$42</f>
        <v>5.2925645137386093E-8</v>
      </c>
    </row>
    <row r="607" spans="2:11">
      <c r="B607" t="s">
        <v>4086</v>
      </c>
      <c r="C607" t="s">
        <v>4088</v>
      </c>
      <c r="D607" t="s">
        <v>3173</v>
      </c>
      <c r="E607" t="s">
        <v>106</v>
      </c>
      <c r="F607" s="86">
        <v>45055</v>
      </c>
      <c r="G607" s="77">
        <v>1058475</v>
      </c>
      <c r="H607" s="77">
        <v>5.5673370000000002</v>
      </c>
      <c r="I607" s="77">
        <v>58.928870000000003</v>
      </c>
      <c r="J607" s="90">
        <f t="shared" si="9"/>
        <v>-2.1233086481759389E-4</v>
      </c>
      <c r="K607" s="90">
        <f>I607/'סכום נכסי הקרן'!$C$42</f>
        <v>2.1723236160025335E-6</v>
      </c>
    </row>
    <row r="608" spans="2:11">
      <c r="B608" t="s">
        <v>4086</v>
      </c>
      <c r="C608" t="s">
        <v>4089</v>
      </c>
      <c r="D608" t="s">
        <v>3173</v>
      </c>
      <c r="E608" t="s">
        <v>106</v>
      </c>
      <c r="F608" s="86">
        <v>45055</v>
      </c>
      <c r="G608" s="77">
        <v>115470</v>
      </c>
      <c r="H608" s="77">
        <v>5.5673339999999998</v>
      </c>
      <c r="I608" s="77">
        <v>6.4286000000000003</v>
      </c>
      <c r="J608" s="90">
        <f t="shared" si="9"/>
        <v>-2.3163352658321533E-5</v>
      </c>
      <c r="K608" s="90">
        <f>I608/'סכום נכסי הקרן'!$C$42</f>
        <v>2.3698061065542045E-7</v>
      </c>
    </row>
    <row r="609" spans="2:11">
      <c r="B609" t="s">
        <v>4090</v>
      </c>
      <c r="C609" t="s">
        <v>4091</v>
      </c>
      <c r="D609" t="s">
        <v>3173</v>
      </c>
      <c r="E609" t="s">
        <v>106</v>
      </c>
      <c r="F609" s="86">
        <v>45040</v>
      </c>
      <c r="G609" s="77">
        <v>4618800</v>
      </c>
      <c r="H609" s="77">
        <v>5.5465520000000001</v>
      </c>
      <c r="I609" s="77">
        <v>256.18416000000002</v>
      </c>
      <c r="J609" s="90">
        <f t="shared" si="9"/>
        <v>-9.230756375503017E-4</v>
      </c>
      <c r="K609" s="90">
        <f>I609/'סכום נכסי הקרן'!$C$42</f>
        <v>9.4438413771343587E-6</v>
      </c>
    </row>
    <row r="610" spans="2:11">
      <c r="B610" t="s">
        <v>4090</v>
      </c>
      <c r="C610" t="s">
        <v>4092</v>
      </c>
      <c r="D610" t="s">
        <v>3173</v>
      </c>
      <c r="E610" t="s">
        <v>106</v>
      </c>
      <c r="F610" s="86">
        <v>45040</v>
      </c>
      <c r="G610" s="77">
        <v>13894890</v>
      </c>
      <c r="H610" s="77">
        <v>5.5465520000000001</v>
      </c>
      <c r="I610" s="77">
        <v>770.68734999999992</v>
      </c>
      <c r="J610" s="90">
        <f t="shared" si="9"/>
        <v>-2.7769192168368346E-3</v>
      </c>
      <c r="K610" s="90">
        <f>I610/'סכום נכסי הקרן'!$C$42</f>
        <v>2.841022288327283E-5</v>
      </c>
    </row>
    <row r="611" spans="2:11">
      <c r="B611" t="s">
        <v>4090</v>
      </c>
      <c r="C611" t="s">
        <v>4093</v>
      </c>
      <c r="D611" t="s">
        <v>3173</v>
      </c>
      <c r="E611" t="s">
        <v>106</v>
      </c>
      <c r="F611" s="86">
        <v>45040</v>
      </c>
      <c r="G611" s="77">
        <v>17965207.5</v>
      </c>
      <c r="H611" s="77">
        <v>5.5465520000000001</v>
      </c>
      <c r="I611" s="77">
        <v>996.44964000000004</v>
      </c>
      <c r="J611" s="90">
        <f t="shared" si="9"/>
        <v>-3.5903796188248662E-3</v>
      </c>
      <c r="K611" s="90">
        <f>I611/'סכום נכסי הקרן'!$C$42</f>
        <v>3.6732608060009001E-5</v>
      </c>
    </row>
    <row r="612" spans="2:11">
      <c r="B612" t="s">
        <v>4090</v>
      </c>
      <c r="C612" t="s">
        <v>4094</v>
      </c>
      <c r="D612" t="s">
        <v>3173</v>
      </c>
      <c r="E612" t="s">
        <v>106</v>
      </c>
      <c r="F612" s="86">
        <v>45040</v>
      </c>
      <c r="G612" s="77">
        <v>62461372.486661002</v>
      </c>
      <c r="H612" s="77">
        <v>5.5465520000000001</v>
      </c>
      <c r="I612" s="77">
        <v>3464.4527235800001</v>
      </c>
      <c r="J612" s="90">
        <f t="shared" si="9"/>
        <v>-1.2483019662813998E-2</v>
      </c>
      <c r="K612" s="90">
        <f>I612/'סכום נכסי הקרן'!$C$42</f>
        <v>1.2771180692854164E-4</v>
      </c>
    </row>
    <row r="613" spans="2:11">
      <c r="B613" t="s">
        <v>4090</v>
      </c>
      <c r="C613" t="s">
        <v>4095</v>
      </c>
      <c r="D613" t="s">
        <v>3173</v>
      </c>
      <c r="E613" t="s">
        <v>106</v>
      </c>
      <c r="F613" s="86">
        <v>45040</v>
      </c>
      <c r="G613" s="77">
        <v>4181168.7</v>
      </c>
      <c r="H613" s="77">
        <v>5.5465520000000001</v>
      </c>
      <c r="I613" s="77">
        <v>231.91070999999999</v>
      </c>
      <c r="J613" s="90">
        <f t="shared" si="9"/>
        <v>-8.3561421786574588E-4</v>
      </c>
      <c r="K613" s="90">
        <f>I613/'סכום נכסי הקרן'!$C$42</f>
        <v>8.5490373756855482E-6</v>
      </c>
    </row>
    <row r="614" spans="2:11">
      <c r="B614" t="s">
        <v>4090</v>
      </c>
      <c r="C614" t="s">
        <v>4096</v>
      </c>
      <c r="D614" t="s">
        <v>3173</v>
      </c>
      <c r="E614" t="s">
        <v>106</v>
      </c>
      <c r="F614" s="86">
        <v>45040</v>
      </c>
      <c r="G614" s="77">
        <v>203997</v>
      </c>
      <c r="H614" s="77">
        <v>5.5465520000000001</v>
      </c>
      <c r="I614" s="77">
        <v>11.3148</v>
      </c>
      <c r="J614" s="90">
        <f t="shared" si="9"/>
        <v>-4.0769172550536117E-5</v>
      </c>
      <c r="K614" s="90">
        <f>I614/'סכום נכסי הקרן'!$C$42</f>
        <v>4.1710297941137278E-7</v>
      </c>
    </row>
    <row r="615" spans="2:11">
      <c r="B615" t="s">
        <v>4090</v>
      </c>
      <c r="C615" t="s">
        <v>4097</v>
      </c>
      <c r="D615" t="s">
        <v>3173</v>
      </c>
      <c r="E615" t="s">
        <v>106</v>
      </c>
      <c r="F615" s="86">
        <v>45040</v>
      </c>
      <c r="G615" s="77">
        <v>4214655</v>
      </c>
      <c r="H615" s="77">
        <v>5.5465520000000001</v>
      </c>
      <c r="I615" s="77">
        <v>233.76804999999999</v>
      </c>
      <c r="J615" s="90">
        <f t="shared" si="9"/>
        <v>-8.4230653367733889E-4</v>
      </c>
      <c r="K615" s="90">
        <f>I615/'סכום נכסי הקרן'!$C$42</f>
        <v>8.6175054040890484E-6</v>
      </c>
    </row>
    <row r="616" spans="2:11">
      <c r="B616" t="s">
        <v>4090</v>
      </c>
      <c r="C616" t="s">
        <v>4098</v>
      </c>
      <c r="D616" t="s">
        <v>3173</v>
      </c>
      <c r="E616" t="s">
        <v>106</v>
      </c>
      <c r="F616" s="86">
        <v>45040</v>
      </c>
      <c r="G616" s="77">
        <v>4755439.5</v>
      </c>
      <c r="H616" s="77">
        <v>5.5465520000000001</v>
      </c>
      <c r="I616" s="77">
        <v>263.76294000000001</v>
      </c>
      <c r="J616" s="90">
        <f t="shared" si="9"/>
        <v>-9.5038328678339029E-4</v>
      </c>
      <c r="K616" s="90">
        <f>I616/'סכום נכסי הקרן'!$C$42</f>
        <v>9.7232216329323673E-6</v>
      </c>
    </row>
    <row r="617" spans="2:11">
      <c r="B617" t="s">
        <v>4090</v>
      </c>
      <c r="C617" t="s">
        <v>4099</v>
      </c>
      <c r="D617" t="s">
        <v>3173</v>
      </c>
      <c r="E617" t="s">
        <v>106</v>
      </c>
      <c r="F617" s="86">
        <v>45040</v>
      </c>
      <c r="G617" s="77">
        <v>33316944</v>
      </c>
      <c r="H617" s="77">
        <v>5.5465520000000001</v>
      </c>
      <c r="I617" s="77">
        <v>1847.94174</v>
      </c>
      <c r="J617" s="90">
        <f t="shared" si="9"/>
        <v>-6.6584522626469706E-3</v>
      </c>
      <c r="K617" s="90">
        <f>I617/'סכום נכסי הקרן'!$C$42</f>
        <v>6.8121575770905041E-5</v>
      </c>
    </row>
    <row r="618" spans="2:11">
      <c r="B618" t="s">
        <v>4090</v>
      </c>
      <c r="C618" t="s">
        <v>4100</v>
      </c>
      <c r="D618" t="s">
        <v>3173</v>
      </c>
      <c r="E618" t="s">
        <v>106</v>
      </c>
      <c r="F618" s="86">
        <v>45040</v>
      </c>
      <c r="G618" s="77">
        <v>10706378.4</v>
      </c>
      <c r="H618" s="77">
        <v>5.5465520000000001</v>
      </c>
      <c r="I618" s="77">
        <v>593.83488</v>
      </c>
      <c r="J618" s="90">
        <f t="shared" si="9"/>
        <v>-2.1396893174644633E-3</v>
      </c>
      <c r="K618" s="90">
        <f>I618/'סכום נכסי הקרן'!$C$42</f>
        <v>2.18908242060306E-5</v>
      </c>
    </row>
    <row r="619" spans="2:11">
      <c r="B619" t="s">
        <v>4090</v>
      </c>
      <c r="C619" t="s">
        <v>3652</v>
      </c>
      <c r="D619" t="s">
        <v>3173</v>
      </c>
      <c r="E619" t="s">
        <v>106</v>
      </c>
      <c r="F619" s="86">
        <v>45040</v>
      </c>
      <c r="G619" s="77">
        <v>1278637.8</v>
      </c>
      <c r="H619" s="77">
        <v>5.5465520000000001</v>
      </c>
      <c r="I619" s="77">
        <v>70.920310000000001</v>
      </c>
      <c r="J619" s="90">
        <f t="shared" si="9"/>
        <v>-2.5553808779010784E-4</v>
      </c>
      <c r="K619" s="90">
        <f>I619/'סכום נכסי הקרן'!$C$42</f>
        <v>2.6143699050604675E-6</v>
      </c>
    </row>
    <row r="620" spans="2:11">
      <c r="B620" t="s">
        <v>4090</v>
      </c>
      <c r="C620" t="s">
        <v>4101</v>
      </c>
      <c r="D620" t="s">
        <v>3173</v>
      </c>
      <c r="E620" t="s">
        <v>106</v>
      </c>
      <c r="F620" s="86">
        <v>45040</v>
      </c>
      <c r="G620" s="77">
        <v>4907.4799999999996</v>
      </c>
      <c r="H620" s="77">
        <v>5.5466350000000002</v>
      </c>
      <c r="I620" s="77">
        <v>0.2722</v>
      </c>
      <c r="J620" s="90">
        <f t="shared" si="9"/>
        <v>-9.8078346663272276E-7</v>
      </c>
      <c r="K620" s="90">
        <f>I620/'סכום נכסי הקרן'!$C$42</f>
        <v>1.0034241082102703E-8</v>
      </c>
    </row>
    <row r="621" spans="2:11">
      <c r="B621" t="s">
        <v>4090</v>
      </c>
      <c r="C621" t="s">
        <v>4102</v>
      </c>
      <c r="D621" t="s">
        <v>3173</v>
      </c>
      <c r="E621" t="s">
        <v>106</v>
      </c>
      <c r="F621" s="86">
        <v>45040</v>
      </c>
      <c r="G621" s="77">
        <v>10215246</v>
      </c>
      <c r="H621" s="77">
        <v>5.5465520000000001</v>
      </c>
      <c r="I621" s="77">
        <v>566.59397000000001</v>
      </c>
      <c r="J621" s="90">
        <f t="shared" si="9"/>
        <v>-2.0415356284709659E-3</v>
      </c>
      <c r="K621" s="90">
        <f>I621/'סכום נכסי הקרן'!$C$42</f>
        <v>2.0886629282313249E-5</v>
      </c>
    </row>
    <row r="622" spans="2:11">
      <c r="B622" t="s">
        <v>4103</v>
      </c>
      <c r="C622" t="s">
        <v>4104</v>
      </c>
      <c r="D622" t="s">
        <v>3173</v>
      </c>
      <c r="E622" t="s">
        <v>106</v>
      </c>
      <c r="F622" s="86">
        <v>45062</v>
      </c>
      <c r="G622" s="77">
        <v>5196150</v>
      </c>
      <c r="H622" s="77">
        <v>5.3178380000000001</v>
      </c>
      <c r="I622" s="77">
        <v>276.32285999999999</v>
      </c>
      <c r="J622" s="90">
        <f t="shared" si="9"/>
        <v>-9.9563884107519655E-4</v>
      </c>
      <c r="K622" s="90">
        <f>I622/'סכום נכסי הקרן'!$C$42</f>
        <v>1.0186224076914452E-5</v>
      </c>
    </row>
    <row r="623" spans="2:11">
      <c r="B623" t="s">
        <v>4105</v>
      </c>
      <c r="C623" t="s">
        <v>4106</v>
      </c>
      <c r="D623" t="s">
        <v>3173</v>
      </c>
      <c r="E623" t="s">
        <v>106</v>
      </c>
      <c r="F623" s="86">
        <v>45139</v>
      </c>
      <c r="G623" s="77">
        <v>61584</v>
      </c>
      <c r="H623" s="77">
        <v>5.2919429999999998</v>
      </c>
      <c r="I623" s="77">
        <v>3.2589899999999998</v>
      </c>
      <c r="J623" s="90">
        <f t="shared" si="9"/>
        <v>-1.174270209375965E-5</v>
      </c>
      <c r="K623" s="90">
        <f>I623/'סכום נכסי הקרן'!$C$42</f>
        <v>1.2013773454872113E-7</v>
      </c>
    </row>
    <row r="624" spans="2:11">
      <c r="B624" t="s">
        <v>4107</v>
      </c>
      <c r="C624" t="s">
        <v>4108</v>
      </c>
      <c r="D624" t="s">
        <v>3173</v>
      </c>
      <c r="E624" t="s">
        <v>106</v>
      </c>
      <c r="F624" s="86">
        <v>45139</v>
      </c>
      <c r="G624" s="77">
        <v>5760106.924722</v>
      </c>
      <c r="H624" s="77">
        <v>5.2685579999999996</v>
      </c>
      <c r="I624" s="77">
        <v>303.47457805199997</v>
      </c>
      <c r="J624" s="90">
        <f t="shared" si="9"/>
        <v>-1.0934711561232304E-3</v>
      </c>
      <c r="K624" s="90">
        <f>I624/'סכום נכסי הקרן'!$C$42</f>
        <v>1.118713107444218E-5</v>
      </c>
    </row>
    <row r="625" spans="2:11">
      <c r="B625" t="s">
        <v>4109</v>
      </c>
      <c r="C625" t="s">
        <v>4110</v>
      </c>
      <c r="D625" t="s">
        <v>3173</v>
      </c>
      <c r="E625" t="s">
        <v>106</v>
      </c>
      <c r="F625" s="86">
        <v>45085</v>
      </c>
      <c r="G625" s="77">
        <v>15396000</v>
      </c>
      <c r="H625" s="77">
        <v>5.237298</v>
      </c>
      <c r="I625" s="77">
        <v>806.33440000000007</v>
      </c>
      <c r="J625" s="90">
        <f t="shared" si="9"/>
        <v>-2.9053616755959463E-3</v>
      </c>
      <c r="K625" s="90">
        <f>I625/'סכום נכסי הקרן'!$C$42</f>
        <v>2.9724297437151486E-5</v>
      </c>
    </row>
    <row r="626" spans="2:11">
      <c r="B626" t="s">
        <v>3216</v>
      </c>
      <c r="C626" t="s">
        <v>4111</v>
      </c>
      <c r="D626" t="s">
        <v>3173</v>
      </c>
      <c r="E626" t="s">
        <v>106</v>
      </c>
      <c r="F626" s="86">
        <v>45085</v>
      </c>
      <c r="G626" s="77">
        <v>230940</v>
      </c>
      <c r="H626" s="77">
        <v>5.242578</v>
      </c>
      <c r="I626" s="77">
        <v>12.107209999999998</v>
      </c>
      <c r="J626" s="90">
        <f t="shared" si="9"/>
        <v>-4.3624362215467907E-5</v>
      </c>
      <c r="K626" s="90">
        <f>I626/'סכום נכסי הקרן'!$C$42</f>
        <v>4.4631397491419784E-7</v>
      </c>
    </row>
    <row r="627" spans="2:11">
      <c r="B627" t="s">
        <v>3216</v>
      </c>
      <c r="C627" t="s">
        <v>4112</v>
      </c>
      <c r="D627" t="s">
        <v>3173</v>
      </c>
      <c r="E627" t="s">
        <v>106</v>
      </c>
      <c r="F627" s="86">
        <v>45085</v>
      </c>
      <c r="G627" s="77">
        <v>230940</v>
      </c>
      <c r="H627" s="77">
        <v>5.242578</v>
      </c>
      <c r="I627" s="77">
        <v>12.107209999999998</v>
      </c>
      <c r="J627" s="90">
        <f t="shared" si="9"/>
        <v>-4.3624362215467907E-5</v>
      </c>
      <c r="K627" s="90">
        <f>I627/'סכום נכסי הקרן'!$C$42</f>
        <v>4.4631397491419784E-7</v>
      </c>
    </row>
    <row r="628" spans="2:11">
      <c r="B628" t="s">
        <v>3216</v>
      </c>
      <c r="C628" t="s">
        <v>4113</v>
      </c>
      <c r="D628" t="s">
        <v>3173</v>
      </c>
      <c r="E628" t="s">
        <v>106</v>
      </c>
      <c r="F628" s="86">
        <v>45085</v>
      </c>
      <c r="G628" s="77">
        <v>384.9</v>
      </c>
      <c r="H628" s="77">
        <v>5.2429199999999998</v>
      </c>
      <c r="I628" s="77">
        <v>2.018E-2</v>
      </c>
      <c r="J628" s="90">
        <f t="shared" si="9"/>
        <v>-7.2712014535813171E-8</v>
      </c>
      <c r="K628" s="90">
        <f>I628/'סכום נכסי הקרן'!$C$42</f>
        <v>7.4390516178116296E-10</v>
      </c>
    </row>
    <row r="629" spans="2:11">
      <c r="B629" t="s">
        <v>3216</v>
      </c>
      <c r="C629" t="s">
        <v>3241</v>
      </c>
      <c r="D629" t="s">
        <v>3173</v>
      </c>
      <c r="E629" t="s">
        <v>106</v>
      </c>
      <c r="F629" s="86">
        <v>45085</v>
      </c>
      <c r="G629" s="77">
        <v>500370</v>
      </c>
      <c r="H629" s="77">
        <v>5.2425759999999997</v>
      </c>
      <c r="I629" s="77">
        <v>26.232279999999999</v>
      </c>
      <c r="J629" s="90">
        <f t="shared" si="9"/>
        <v>-9.4519421440412334E-5</v>
      </c>
      <c r="K629" s="90">
        <f>I629/'סכום נכסי הקרן'!$C$42</f>
        <v>9.6701330511837296E-7</v>
      </c>
    </row>
    <row r="630" spans="2:11">
      <c r="B630" t="s">
        <v>3216</v>
      </c>
      <c r="C630" t="s">
        <v>4114</v>
      </c>
      <c r="D630" t="s">
        <v>3173</v>
      </c>
      <c r="E630" t="s">
        <v>106</v>
      </c>
      <c r="F630" s="86">
        <v>45085</v>
      </c>
      <c r="G630" s="77">
        <v>1270170</v>
      </c>
      <c r="H630" s="77">
        <v>5.2425769999999998</v>
      </c>
      <c r="I630" s="77">
        <v>66.589640000000003</v>
      </c>
      <c r="J630" s="90">
        <f t="shared" si="9"/>
        <v>-2.3993393813749088E-4</v>
      </c>
      <c r="K630" s="90">
        <f>I630/'סכום נכסי הקרן'!$C$42</f>
        <v>2.4547263090757879E-6</v>
      </c>
    </row>
    <row r="631" spans="2:11">
      <c r="B631" t="s">
        <v>4115</v>
      </c>
      <c r="C631" t="s">
        <v>4116</v>
      </c>
      <c r="D631" t="s">
        <v>3173</v>
      </c>
      <c r="E631" t="s">
        <v>106</v>
      </c>
      <c r="F631" s="86">
        <v>45119</v>
      </c>
      <c r="G631" s="77">
        <v>1385640</v>
      </c>
      <c r="H631" s="77">
        <v>5.2036059999999997</v>
      </c>
      <c r="I631" s="77">
        <v>72.103250000000003</v>
      </c>
      <c r="J631" s="90">
        <f t="shared" si="9"/>
        <v>-2.5980042428539992E-4</v>
      </c>
      <c r="K631" s="90">
        <f>I631/'סכום נכסי הקרן'!$C$42</f>
        <v>2.6579771980276335E-6</v>
      </c>
    </row>
    <row r="632" spans="2:11">
      <c r="B632" t="s">
        <v>4115</v>
      </c>
      <c r="C632" t="s">
        <v>4117</v>
      </c>
      <c r="D632" t="s">
        <v>3173</v>
      </c>
      <c r="E632" t="s">
        <v>106</v>
      </c>
      <c r="F632" s="86">
        <v>45119</v>
      </c>
      <c r="G632" s="77">
        <v>1385640</v>
      </c>
      <c r="H632" s="77">
        <v>5.2036059999999997</v>
      </c>
      <c r="I632" s="77">
        <v>72.103250000000003</v>
      </c>
      <c r="J632" s="90">
        <f t="shared" si="9"/>
        <v>-2.5980042428539992E-4</v>
      </c>
      <c r="K632" s="90">
        <f>I632/'סכום נכסי הקרן'!$C$42</f>
        <v>2.6579771980276335E-6</v>
      </c>
    </row>
    <row r="633" spans="2:11">
      <c r="B633" t="s">
        <v>4115</v>
      </c>
      <c r="C633" t="s">
        <v>4118</v>
      </c>
      <c r="D633" t="s">
        <v>3173</v>
      </c>
      <c r="E633" t="s">
        <v>106</v>
      </c>
      <c r="F633" s="86">
        <v>45119</v>
      </c>
      <c r="G633" s="77">
        <v>384900</v>
      </c>
      <c r="H633" s="77">
        <v>5.2036059999999997</v>
      </c>
      <c r="I633" s="77">
        <v>20.028680000000001</v>
      </c>
      <c r="J633" s="90">
        <f t="shared" si="9"/>
        <v>-7.2166782521959882E-5</v>
      </c>
      <c r="K633" s="90">
        <f>I633/'סכום נכסי הקרן'!$C$42</f>
        <v>7.3832697897240559E-7</v>
      </c>
    </row>
    <row r="634" spans="2:11">
      <c r="B634" t="s">
        <v>4119</v>
      </c>
      <c r="C634" t="s">
        <v>3870</v>
      </c>
      <c r="D634" t="s">
        <v>3173</v>
      </c>
      <c r="E634" t="s">
        <v>106</v>
      </c>
      <c r="F634" s="86">
        <v>45056</v>
      </c>
      <c r="G634" s="77">
        <v>269430</v>
      </c>
      <c r="H634" s="77">
        <v>5.1022829999999999</v>
      </c>
      <c r="I634" s="77">
        <v>13.74708</v>
      </c>
      <c r="J634" s="90">
        <f t="shared" si="9"/>
        <v>-4.953309617368615E-5</v>
      </c>
      <c r="K634" s="90">
        <f>I634/'סכום נכסי הקרן'!$C$42</f>
        <v>5.0676530086316106E-7</v>
      </c>
    </row>
    <row r="635" spans="2:11">
      <c r="B635" t="s">
        <v>4120</v>
      </c>
      <c r="C635" t="s">
        <v>4121</v>
      </c>
      <c r="D635" t="s">
        <v>3173</v>
      </c>
      <c r="E635" t="s">
        <v>106</v>
      </c>
      <c r="F635" s="86">
        <v>45140</v>
      </c>
      <c r="G635" s="77">
        <v>6928200</v>
      </c>
      <c r="H635" s="77">
        <v>5.2443730000000004</v>
      </c>
      <c r="I635" s="77">
        <v>363.34068000000002</v>
      </c>
      <c r="J635" s="90">
        <f t="shared" si="9"/>
        <v>-1.3091790290194372E-3</v>
      </c>
      <c r="K635" s="90">
        <f>I635/'סכום נכסי הקרן'!$C$42</f>
        <v>1.3394004327902764E-5</v>
      </c>
    </row>
    <row r="636" spans="2:11">
      <c r="B636" t="s">
        <v>4122</v>
      </c>
      <c r="C636" t="s">
        <v>4123</v>
      </c>
      <c r="D636" t="s">
        <v>3173</v>
      </c>
      <c r="E636" t="s">
        <v>106</v>
      </c>
      <c r="F636" s="86">
        <v>45140</v>
      </c>
      <c r="G636" s="77">
        <v>76980000</v>
      </c>
      <c r="H636" s="77">
        <v>5.2394689999999997</v>
      </c>
      <c r="I636" s="77">
        <v>4033.3433399999999</v>
      </c>
      <c r="J636" s="90">
        <f t="shared" si="9"/>
        <v>-1.4532830503766364E-2</v>
      </c>
      <c r="K636" s="90">
        <f>I636/'סכום נכסי הקרן'!$C$42</f>
        <v>1.4868309860563311E-4</v>
      </c>
    </row>
    <row r="637" spans="2:11">
      <c r="B637" t="s">
        <v>4124</v>
      </c>
      <c r="C637" t="s">
        <v>4125</v>
      </c>
      <c r="D637" t="s">
        <v>3173</v>
      </c>
      <c r="E637" t="s">
        <v>106</v>
      </c>
      <c r="F637" s="86">
        <v>45105</v>
      </c>
      <c r="G637" s="77">
        <v>3067512.5634630001</v>
      </c>
      <c r="H637" s="77">
        <v>5.0165449999999998</v>
      </c>
      <c r="I637" s="77">
        <v>153.883134539</v>
      </c>
      <c r="J637" s="90">
        <f t="shared" si="9"/>
        <v>-5.5446742891061753E-4</v>
      </c>
      <c r="K637" s="90">
        <f>I637/'סכום נכסי הקרן'!$C$42</f>
        <v>5.672668884768447E-6</v>
      </c>
    </row>
    <row r="638" spans="2:11">
      <c r="B638" t="s">
        <v>4126</v>
      </c>
      <c r="C638" t="s">
        <v>4087</v>
      </c>
      <c r="D638" t="s">
        <v>3173</v>
      </c>
      <c r="E638" t="s">
        <v>106</v>
      </c>
      <c r="F638" s="86">
        <v>45105</v>
      </c>
      <c r="G638" s="77">
        <v>16838927.961743999</v>
      </c>
      <c r="H638" s="77">
        <v>5.2849570000000003</v>
      </c>
      <c r="I638" s="77">
        <v>889.93012421899994</v>
      </c>
      <c r="J638" s="90">
        <f t="shared" si="9"/>
        <v>-3.2065714632343876E-3</v>
      </c>
      <c r="K638" s="90">
        <f>I638/'סכום נכסי הקרן'!$C$42</f>
        <v>3.280592730580107E-5</v>
      </c>
    </row>
    <row r="639" spans="2:11">
      <c r="B639" t="s">
        <v>4127</v>
      </c>
      <c r="C639" t="s">
        <v>4128</v>
      </c>
      <c r="D639" t="s">
        <v>3173</v>
      </c>
      <c r="E639" t="s">
        <v>106</v>
      </c>
      <c r="F639" s="86">
        <v>45145</v>
      </c>
      <c r="G639" s="77">
        <v>6543300</v>
      </c>
      <c r="H639" s="77">
        <v>4.7202809999999999</v>
      </c>
      <c r="I639" s="77">
        <v>308.86212</v>
      </c>
      <c r="J639" s="90">
        <f t="shared" si="9"/>
        <v>-1.1128833973737399E-3</v>
      </c>
      <c r="K639" s="90">
        <f>I639/'סכום נכסי הקרן'!$C$42</f>
        <v>1.1385734655434736E-5</v>
      </c>
    </row>
    <row r="640" spans="2:11">
      <c r="B640" t="s">
        <v>4129</v>
      </c>
      <c r="C640" t="s">
        <v>4130</v>
      </c>
      <c r="D640" t="s">
        <v>3173</v>
      </c>
      <c r="E640" t="s">
        <v>106</v>
      </c>
      <c r="F640" s="86">
        <v>45145</v>
      </c>
      <c r="G640" s="77">
        <v>2694300</v>
      </c>
      <c r="H640" s="77">
        <v>4.7229619999999999</v>
      </c>
      <c r="I640" s="77">
        <v>127.25076</v>
      </c>
      <c r="J640" s="90">
        <f t="shared" si="9"/>
        <v>-4.5850639795903234E-4</v>
      </c>
      <c r="K640" s="90">
        <f>I640/'סכום נכסי הקרן'!$C$42</f>
        <v>4.6909066999294324E-6</v>
      </c>
    </row>
    <row r="641" spans="2:11">
      <c r="B641" t="s">
        <v>4129</v>
      </c>
      <c r="C641" t="s">
        <v>4131</v>
      </c>
      <c r="D641" t="s">
        <v>3173</v>
      </c>
      <c r="E641" t="s">
        <v>106</v>
      </c>
      <c r="F641" s="86">
        <v>45145</v>
      </c>
      <c r="G641" s="77">
        <v>769800</v>
      </c>
      <c r="H641" s="77">
        <v>4.7229619999999999</v>
      </c>
      <c r="I641" s="77">
        <v>36.35736</v>
      </c>
      <c r="J641" s="90">
        <f t="shared" si="9"/>
        <v>-1.3100182798829495E-4</v>
      </c>
      <c r="K641" s="90">
        <f>I641/'סכום נכסי הקרן'!$C$42</f>
        <v>1.340259057122695E-6</v>
      </c>
    </row>
    <row r="642" spans="2:11">
      <c r="B642" t="s">
        <v>4129</v>
      </c>
      <c r="C642" t="s">
        <v>4132</v>
      </c>
      <c r="D642" t="s">
        <v>3173</v>
      </c>
      <c r="E642" t="s">
        <v>106</v>
      </c>
      <c r="F642" s="86">
        <v>45145</v>
      </c>
      <c r="G642" s="77">
        <v>346410</v>
      </c>
      <c r="H642" s="77">
        <v>4.7229609999999997</v>
      </c>
      <c r="I642" s="77">
        <v>16.360810000000001</v>
      </c>
      <c r="J642" s="90">
        <f t="shared" si="9"/>
        <v>-5.8950815388388377E-5</v>
      </c>
      <c r="K642" s="90">
        <f>I642/'סכום נכסי הקרן'!$C$42</f>
        <v>6.0311650197823933E-7</v>
      </c>
    </row>
    <row r="643" spans="2:11">
      <c r="B643" t="s">
        <v>4129</v>
      </c>
      <c r="C643" t="s">
        <v>4133</v>
      </c>
      <c r="D643" t="s">
        <v>3173</v>
      </c>
      <c r="E643" t="s">
        <v>106</v>
      </c>
      <c r="F643" s="86">
        <v>45145</v>
      </c>
      <c r="G643" s="77">
        <v>153960</v>
      </c>
      <c r="H643" s="77">
        <v>4.7229609999999997</v>
      </c>
      <c r="I643" s="77">
        <v>7.2714699999999999</v>
      </c>
      <c r="J643" s="90">
        <f t="shared" si="9"/>
        <v>-2.6200358391314635E-5</v>
      </c>
      <c r="K643" s="90">
        <f>I643/'סכום נכסי הקרן'!$C$42</f>
        <v>2.6805173769756554E-7</v>
      </c>
    </row>
    <row r="644" spans="2:11">
      <c r="B644" t="s">
        <v>4129</v>
      </c>
      <c r="C644" t="s">
        <v>4134</v>
      </c>
      <c r="D644" t="s">
        <v>3173</v>
      </c>
      <c r="E644" t="s">
        <v>106</v>
      </c>
      <c r="F644" s="86">
        <v>45145</v>
      </c>
      <c r="G644" s="77">
        <v>1732050</v>
      </c>
      <c r="H644" s="77">
        <v>4.7229619999999999</v>
      </c>
      <c r="I644" s="77">
        <v>81.804059999999993</v>
      </c>
      <c r="J644" s="90">
        <f t="shared" si="9"/>
        <v>-2.9475411297366362E-4</v>
      </c>
      <c r="K644" s="90">
        <f>I644/'סכום נכסי הקרן'!$C$42</f>
        <v>3.0155828785260633E-6</v>
      </c>
    </row>
    <row r="645" spans="2:11">
      <c r="B645" t="s">
        <v>4129</v>
      </c>
      <c r="C645" t="s">
        <v>4135</v>
      </c>
      <c r="D645" t="s">
        <v>3173</v>
      </c>
      <c r="E645" t="s">
        <v>106</v>
      </c>
      <c r="F645" s="86">
        <v>45145</v>
      </c>
      <c r="G645" s="77">
        <v>8082.9</v>
      </c>
      <c r="H645" s="77">
        <v>4.7229340000000004</v>
      </c>
      <c r="I645" s="77">
        <v>0.38174999999999998</v>
      </c>
      <c r="J645" s="90">
        <f t="shared" si="9"/>
        <v>-1.375510978644533E-6</v>
      </c>
      <c r="K645" s="90">
        <f>I645/'סכום נכסי הקרן'!$C$42</f>
        <v>1.40726360510386E-8</v>
      </c>
    </row>
    <row r="646" spans="2:11">
      <c r="B646" t="s">
        <v>4136</v>
      </c>
      <c r="C646" t="s">
        <v>4137</v>
      </c>
      <c r="D646" t="s">
        <v>3173</v>
      </c>
      <c r="E646" t="s">
        <v>106</v>
      </c>
      <c r="F646" s="86">
        <v>45131</v>
      </c>
      <c r="G646" s="77">
        <v>20577370.690628998</v>
      </c>
      <c r="H646" s="77">
        <v>4.8554060000000003</v>
      </c>
      <c r="I646" s="77">
        <v>999.11483833099976</v>
      </c>
      <c r="J646" s="90">
        <f t="shared" si="9"/>
        <v>-3.5999827872978331E-3</v>
      </c>
      <c r="K646" s="90">
        <f>I646/'סכום נכסי הקרן'!$C$42</f>
        <v>3.6830856563259806E-5</v>
      </c>
    </row>
    <row r="647" spans="2:11">
      <c r="B647" t="s">
        <v>4138</v>
      </c>
      <c r="C647" t="s">
        <v>4139</v>
      </c>
      <c r="D647" t="s">
        <v>3173</v>
      </c>
      <c r="E647" t="s">
        <v>106</v>
      </c>
      <c r="F647" s="86">
        <v>45138</v>
      </c>
      <c r="G647" s="77">
        <v>596595</v>
      </c>
      <c r="H647" s="77">
        <v>4.4371729999999996</v>
      </c>
      <c r="I647" s="77">
        <v>26.47195</v>
      </c>
      <c r="J647" s="90">
        <f t="shared" si="9"/>
        <v>-9.538299371612088E-5</v>
      </c>
      <c r="K647" s="90">
        <f>I647/'סכום נכסי הקרן'!$C$42</f>
        <v>9.7584837697784234E-7</v>
      </c>
    </row>
    <row r="648" spans="2:11">
      <c r="B648" t="s">
        <v>4138</v>
      </c>
      <c r="C648" t="s">
        <v>4140</v>
      </c>
      <c r="D648" t="s">
        <v>3173</v>
      </c>
      <c r="E648" t="s">
        <v>106</v>
      </c>
      <c r="F648" s="86">
        <v>45138</v>
      </c>
      <c r="G648" s="77">
        <v>3194670</v>
      </c>
      <c r="H648" s="77">
        <v>4.4371729999999996</v>
      </c>
      <c r="I648" s="77">
        <v>141.75304</v>
      </c>
      <c r="J648" s="90">
        <f t="shared" si="9"/>
        <v>-5.1076060976093681E-4</v>
      </c>
      <c r="K648" s="90">
        <f>I648/'סכום נכסי הקרן'!$C$42</f>
        <v>5.2255113059549882E-6</v>
      </c>
    </row>
    <row r="649" spans="2:11">
      <c r="B649" t="s">
        <v>4138</v>
      </c>
      <c r="C649" t="s">
        <v>4141</v>
      </c>
      <c r="D649" t="s">
        <v>3173</v>
      </c>
      <c r="E649" t="s">
        <v>106</v>
      </c>
      <c r="F649" s="86">
        <v>45138</v>
      </c>
      <c r="G649" s="77">
        <v>4041450</v>
      </c>
      <c r="H649" s="77">
        <v>4.4371729999999996</v>
      </c>
      <c r="I649" s="77">
        <v>179.32614000000001</v>
      </c>
      <c r="J649" s="90">
        <f t="shared" si="9"/>
        <v>-6.4614295829193598E-4</v>
      </c>
      <c r="K649" s="90">
        <f>I649/'סכום נכסי הקרן'!$C$42</f>
        <v>6.6105867784088941E-6</v>
      </c>
    </row>
    <row r="650" spans="2:11">
      <c r="B650" t="s">
        <v>4142</v>
      </c>
      <c r="C650" t="s">
        <v>4143</v>
      </c>
      <c r="D650" t="s">
        <v>3173</v>
      </c>
      <c r="E650" t="s">
        <v>106</v>
      </c>
      <c r="F650" s="86">
        <v>45110</v>
      </c>
      <c r="G650" s="77">
        <v>211695</v>
      </c>
      <c r="H650" s="77">
        <v>4.3020709999999998</v>
      </c>
      <c r="I650" s="77">
        <v>9.1072699999999998</v>
      </c>
      <c r="J650" s="90">
        <f t="shared" si="9"/>
        <v>-3.2815061874210857E-5</v>
      </c>
      <c r="K650" s="90">
        <f>I650/'סכום נכסי הקרן'!$C$42</f>
        <v>3.3572572659736036E-7</v>
      </c>
    </row>
    <row r="651" spans="2:11">
      <c r="B651" t="s">
        <v>4142</v>
      </c>
      <c r="C651" t="s">
        <v>4144</v>
      </c>
      <c r="D651" t="s">
        <v>3173</v>
      </c>
      <c r="E651" t="s">
        <v>106</v>
      </c>
      <c r="F651" s="86">
        <v>45110</v>
      </c>
      <c r="G651" s="77">
        <v>1789785</v>
      </c>
      <c r="H651" s="77">
        <v>4.302073</v>
      </c>
      <c r="I651" s="77">
        <v>76.997860000000003</v>
      </c>
      <c r="J651" s="90">
        <f t="shared" si="9"/>
        <v>-2.7743654685562474E-4</v>
      </c>
      <c r="K651" s="90">
        <f>I651/'סכום נכסי הקרן'!$C$42</f>
        <v>2.8384095887068056E-6</v>
      </c>
    </row>
    <row r="652" spans="2:11">
      <c r="B652" t="s">
        <v>4145</v>
      </c>
      <c r="C652" t="s">
        <v>4146</v>
      </c>
      <c r="D652" t="s">
        <v>3173</v>
      </c>
      <c r="E652" t="s">
        <v>106</v>
      </c>
      <c r="F652" s="86">
        <v>45133</v>
      </c>
      <c r="G652" s="77">
        <v>26943</v>
      </c>
      <c r="H652" s="77">
        <v>4.2553169999999998</v>
      </c>
      <c r="I652" s="77">
        <v>1.1465099999999999</v>
      </c>
      <c r="J652" s="90">
        <f t="shared" ref="J652:J715" si="10">I652/$I$11</f>
        <v>-4.1310729328768652E-6</v>
      </c>
      <c r="K652" s="90">
        <f>I652/'סכום נכסי הקרן'!$C$42</f>
        <v>4.2264356146368737E-8</v>
      </c>
    </row>
    <row r="653" spans="2:11">
      <c r="B653" t="s">
        <v>4147</v>
      </c>
      <c r="C653" t="s">
        <v>4148</v>
      </c>
      <c r="D653" t="s">
        <v>3173</v>
      </c>
      <c r="E653" t="s">
        <v>106</v>
      </c>
      <c r="F653" s="86">
        <v>45113</v>
      </c>
      <c r="G653" s="77">
        <v>1154.7</v>
      </c>
      <c r="H653" s="77">
        <v>4.2504549999999997</v>
      </c>
      <c r="I653" s="77">
        <v>4.9079999999999999E-2</v>
      </c>
      <c r="J653" s="90">
        <f t="shared" si="10"/>
        <v>-1.7684369045677454E-7</v>
      </c>
      <c r="K653" s="90">
        <f>I653/'סכום נכסי הקרן'!$C$42</f>
        <v>1.8092599276620157E-9</v>
      </c>
    </row>
    <row r="654" spans="2:11">
      <c r="B654" t="s">
        <v>4149</v>
      </c>
      <c r="C654" t="s">
        <v>4150</v>
      </c>
      <c r="D654" t="s">
        <v>3173</v>
      </c>
      <c r="E654" t="s">
        <v>106</v>
      </c>
      <c r="F654" s="86">
        <v>45138</v>
      </c>
      <c r="G654" s="77">
        <v>5521522.6142309997</v>
      </c>
      <c r="H654" s="77">
        <v>4.2371210000000001</v>
      </c>
      <c r="I654" s="77">
        <v>233.95361244</v>
      </c>
      <c r="J654" s="90">
        <f t="shared" si="10"/>
        <v>-8.4297514709827945E-4</v>
      </c>
      <c r="K654" s="90">
        <f>I654/'סכום נכסי הקרן'!$C$42</f>
        <v>8.6243458826296182E-6</v>
      </c>
    </row>
    <row r="655" spans="2:11">
      <c r="B655" t="s">
        <v>4151</v>
      </c>
      <c r="C655" t="s">
        <v>4152</v>
      </c>
      <c r="D655" t="s">
        <v>3173</v>
      </c>
      <c r="E655" t="s">
        <v>106</v>
      </c>
      <c r="F655" s="86">
        <v>45141</v>
      </c>
      <c r="G655" s="77">
        <v>346410</v>
      </c>
      <c r="H655" s="77">
        <v>4.2345230000000003</v>
      </c>
      <c r="I655" s="77">
        <v>14.668809999999999</v>
      </c>
      <c r="J655" s="90">
        <f t="shared" si="10"/>
        <v>-5.2854248064572917E-5</v>
      </c>
      <c r="K655" s="90">
        <f>I655/'סכום נכסי הקרן'!$C$42</f>
        <v>5.4074348246715258E-7</v>
      </c>
    </row>
    <row r="656" spans="2:11">
      <c r="B656" t="s">
        <v>4151</v>
      </c>
      <c r="C656" t="s">
        <v>4153</v>
      </c>
      <c r="D656" t="s">
        <v>3173</v>
      </c>
      <c r="E656" t="s">
        <v>106</v>
      </c>
      <c r="F656" s="86">
        <v>45141</v>
      </c>
      <c r="G656" s="77">
        <v>615.84</v>
      </c>
      <c r="H656" s="77">
        <v>4.2348660000000002</v>
      </c>
      <c r="I656" s="77">
        <v>2.6079999999999999E-2</v>
      </c>
      <c r="J656" s="90">
        <f t="shared" si="10"/>
        <v>-9.3970730381268947E-8</v>
      </c>
      <c r="K656" s="90">
        <f>I656/'סכום נכסי הקרן'!$C$42</f>
        <v>9.6139973336237509E-10</v>
      </c>
    </row>
    <row r="657" spans="2:11">
      <c r="B657" t="s">
        <v>4151</v>
      </c>
      <c r="C657" t="s">
        <v>4154</v>
      </c>
      <c r="D657" t="s">
        <v>3173</v>
      </c>
      <c r="E657" t="s">
        <v>106</v>
      </c>
      <c r="F657" s="86">
        <v>45141</v>
      </c>
      <c r="G657" s="77">
        <v>1000740</v>
      </c>
      <c r="H657" s="77">
        <v>4.2345230000000003</v>
      </c>
      <c r="I657" s="77">
        <v>42.376570000000001</v>
      </c>
      <c r="J657" s="90">
        <f t="shared" si="10"/>
        <v>-1.5269007798899425E-4</v>
      </c>
      <c r="K657" s="90">
        <f>I657/'סכום נכסי הקרן'!$C$42</f>
        <v>1.5621481249544489E-6</v>
      </c>
    </row>
    <row r="658" spans="2:11">
      <c r="B658" t="s">
        <v>4151</v>
      </c>
      <c r="C658" t="s">
        <v>3276</v>
      </c>
      <c r="D658" t="s">
        <v>3173</v>
      </c>
      <c r="E658" t="s">
        <v>106</v>
      </c>
      <c r="F658" s="86">
        <v>45141</v>
      </c>
      <c r="G658" s="77">
        <v>230940</v>
      </c>
      <c r="H658" s="77">
        <v>4.2345240000000004</v>
      </c>
      <c r="I658" s="77">
        <v>9.7792099999999991</v>
      </c>
      <c r="J658" s="90">
        <f t="shared" si="10"/>
        <v>-3.5236177386955865E-5</v>
      </c>
      <c r="K658" s="90">
        <f>I658/'סכום נכסי הקרן'!$C$42</f>
        <v>3.6049577785639077E-7</v>
      </c>
    </row>
    <row r="659" spans="2:11">
      <c r="B659" t="s">
        <v>4151</v>
      </c>
      <c r="C659" t="s">
        <v>3219</v>
      </c>
      <c r="D659" t="s">
        <v>3173</v>
      </c>
      <c r="E659" t="s">
        <v>106</v>
      </c>
      <c r="F659" s="86">
        <v>45141</v>
      </c>
      <c r="G659" s="77">
        <v>153960</v>
      </c>
      <c r="H659" s="77">
        <v>4.2345220000000001</v>
      </c>
      <c r="I659" s="77">
        <v>6.5194700000000001</v>
      </c>
      <c r="J659" s="90">
        <f t="shared" si="10"/>
        <v>-2.3490772914063322E-5</v>
      </c>
      <c r="K659" s="90">
        <f>I659/'סכום נכסי הקרן'!$C$42</f>
        <v>2.403303956926382E-7</v>
      </c>
    </row>
    <row r="660" spans="2:11">
      <c r="B660" t="s">
        <v>4151</v>
      </c>
      <c r="C660" t="s">
        <v>4155</v>
      </c>
      <c r="D660" t="s">
        <v>3173</v>
      </c>
      <c r="E660" t="s">
        <v>106</v>
      </c>
      <c r="F660" s="86">
        <v>45141</v>
      </c>
      <c r="G660" s="77">
        <v>538860</v>
      </c>
      <c r="H660" s="77">
        <v>4.2345230000000003</v>
      </c>
      <c r="I660" s="77">
        <v>22.818150000000003</v>
      </c>
      <c r="J660" s="90">
        <f t="shared" si="10"/>
        <v>-8.2217723215082523E-5</v>
      </c>
      <c r="K660" s="90">
        <f>I660/'סכום נכסי הקרן'!$C$42</f>
        <v>8.4115656924166728E-7</v>
      </c>
    </row>
    <row r="661" spans="2:11">
      <c r="B661" t="s">
        <v>4151</v>
      </c>
      <c r="C661" t="s">
        <v>3463</v>
      </c>
      <c r="D661" t="s">
        <v>3173</v>
      </c>
      <c r="E661" t="s">
        <v>106</v>
      </c>
      <c r="F661" s="86">
        <v>45141</v>
      </c>
      <c r="G661" s="77">
        <v>384900</v>
      </c>
      <c r="H661" s="77">
        <v>4.2345230000000003</v>
      </c>
      <c r="I661" s="77">
        <v>16.298680000000001</v>
      </c>
      <c r="J661" s="90">
        <f t="shared" si="10"/>
        <v>-5.8726950301019198E-5</v>
      </c>
      <c r="K661" s="90">
        <f>I661/'סכום נכסי הקרן'!$C$42</f>
        <v>6.0082617354902908E-7</v>
      </c>
    </row>
    <row r="662" spans="2:11">
      <c r="B662" t="s">
        <v>4151</v>
      </c>
      <c r="C662" t="s">
        <v>4156</v>
      </c>
      <c r="D662" t="s">
        <v>3173</v>
      </c>
      <c r="E662" t="s">
        <v>106</v>
      </c>
      <c r="F662" s="86">
        <v>45141</v>
      </c>
      <c r="G662" s="77">
        <v>577350</v>
      </c>
      <c r="H662" s="77">
        <v>4.2345230000000003</v>
      </c>
      <c r="I662" s="77">
        <v>24.44802</v>
      </c>
      <c r="J662" s="90">
        <f t="shared" si="10"/>
        <v>-8.8090425451528789E-5</v>
      </c>
      <c r="K662" s="90">
        <f>I662/'סכום נכסי הקרן'!$C$42</f>
        <v>9.0123926032354346E-7</v>
      </c>
    </row>
    <row r="663" spans="2:11">
      <c r="B663" t="s">
        <v>4157</v>
      </c>
      <c r="C663" t="s">
        <v>4158</v>
      </c>
      <c r="D663" t="s">
        <v>3173</v>
      </c>
      <c r="E663" t="s">
        <v>106</v>
      </c>
      <c r="F663" s="86">
        <v>45113</v>
      </c>
      <c r="G663" s="77">
        <v>8467.7999999999993</v>
      </c>
      <c r="H663" s="77">
        <v>4.2293159999999999</v>
      </c>
      <c r="I663" s="77">
        <v>0.35813</v>
      </c>
      <c r="J663" s="90">
        <f t="shared" si="10"/>
        <v>-1.2904040518191659E-6</v>
      </c>
      <c r="K663" s="90">
        <f>I663/'סכום נכסי הקרן'!$C$42</f>
        <v>1.3201920494979579E-8</v>
      </c>
    </row>
    <row r="664" spans="2:11">
      <c r="B664" t="s">
        <v>4159</v>
      </c>
      <c r="C664" t="s">
        <v>4160</v>
      </c>
      <c r="D664" t="s">
        <v>3173</v>
      </c>
      <c r="E664" t="s">
        <v>106</v>
      </c>
      <c r="F664" s="86">
        <v>45118</v>
      </c>
      <c r="G664" s="77">
        <v>4156920</v>
      </c>
      <c r="H664" s="77">
        <v>4.221533</v>
      </c>
      <c r="I664" s="77">
        <v>175.48573999999999</v>
      </c>
      <c r="J664" s="90">
        <f t="shared" si="10"/>
        <v>-6.3230533586263273E-4</v>
      </c>
      <c r="K664" s="90">
        <f>I664/'סכום נכסי הקרן'!$C$42</f>
        <v>6.4690162440528789E-6</v>
      </c>
    </row>
    <row r="665" spans="2:11">
      <c r="B665" t="s">
        <v>4159</v>
      </c>
      <c r="C665" t="s">
        <v>4141</v>
      </c>
      <c r="D665" t="s">
        <v>3173</v>
      </c>
      <c r="E665" t="s">
        <v>106</v>
      </c>
      <c r="F665" s="86">
        <v>45118</v>
      </c>
      <c r="G665" s="77">
        <v>1385640</v>
      </c>
      <c r="H665" s="77">
        <v>4.221533</v>
      </c>
      <c r="I665" s="77">
        <v>58.495249999999999</v>
      </c>
      <c r="J665" s="90">
        <f t="shared" si="10"/>
        <v>-2.1076845729811819E-4</v>
      </c>
      <c r="K665" s="90">
        <f>I665/'סכום נכסי הקרן'!$C$42</f>
        <v>2.1563388708959154E-6</v>
      </c>
    </row>
    <row r="666" spans="2:11">
      <c r="B666" t="s">
        <v>4159</v>
      </c>
      <c r="C666" t="s">
        <v>4161</v>
      </c>
      <c r="D666" t="s">
        <v>3173</v>
      </c>
      <c r="E666" t="s">
        <v>106</v>
      </c>
      <c r="F666" s="86">
        <v>45118</v>
      </c>
      <c r="G666" s="77">
        <v>2001480</v>
      </c>
      <c r="H666" s="77">
        <v>4.221533</v>
      </c>
      <c r="I666" s="77">
        <v>84.493139999999997</v>
      </c>
      <c r="J666" s="90">
        <f t="shared" si="10"/>
        <v>-3.0444333121191759E-4</v>
      </c>
      <c r="K666" s="90">
        <f>I666/'סכום נכסי הקרן'!$C$42</f>
        <v>3.1147117433646408E-6</v>
      </c>
    </row>
    <row r="667" spans="2:11">
      <c r="B667" t="s">
        <v>4162</v>
      </c>
      <c r="C667" t="s">
        <v>4163</v>
      </c>
      <c r="D667" t="s">
        <v>3173</v>
      </c>
      <c r="E667" t="s">
        <v>106</v>
      </c>
      <c r="F667" s="86">
        <v>45113</v>
      </c>
      <c r="G667" s="77">
        <v>384900</v>
      </c>
      <c r="H667" s="77">
        <v>4.179964</v>
      </c>
      <c r="I667" s="77">
        <v>16.08868</v>
      </c>
      <c r="J667" s="90">
        <f t="shared" si="10"/>
        <v>-5.7970284143808054E-5</v>
      </c>
      <c r="K667" s="90">
        <f>I667/'סכום נכסי הקרן'!$C$42</f>
        <v>5.9308484134020618E-7</v>
      </c>
    </row>
    <row r="668" spans="2:11">
      <c r="B668" t="s">
        <v>4164</v>
      </c>
      <c r="C668" t="s">
        <v>3882</v>
      </c>
      <c r="D668" t="s">
        <v>3173</v>
      </c>
      <c r="E668" t="s">
        <v>106</v>
      </c>
      <c r="F668" s="86">
        <v>45112</v>
      </c>
      <c r="G668" s="77">
        <v>962250</v>
      </c>
      <c r="H668" s="77">
        <v>4.1435909999999998</v>
      </c>
      <c r="I668" s="77">
        <v>39.871699999999997</v>
      </c>
      <c r="J668" s="90">
        <f t="shared" si="10"/>
        <v>-1.4366460009750156E-4</v>
      </c>
      <c r="K668" s="90">
        <f>I668/'סכום נכסי הקרן'!$C$42</f>
        <v>1.4698098830024774E-6</v>
      </c>
    </row>
    <row r="669" spans="2:11">
      <c r="B669" t="s">
        <v>4164</v>
      </c>
      <c r="C669" t="s">
        <v>3692</v>
      </c>
      <c r="D669" t="s">
        <v>3173</v>
      </c>
      <c r="E669" t="s">
        <v>106</v>
      </c>
      <c r="F669" s="86">
        <v>45112</v>
      </c>
      <c r="G669" s="77">
        <v>4926720</v>
      </c>
      <c r="H669" s="77">
        <v>4.1435899999999997</v>
      </c>
      <c r="I669" s="77">
        <v>204.1431</v>
      </c>
      <c r="J669" s="90">
        <f t="shared" si="10"/>
        <v>-7.3556273808651935E-4</v>
      </c>
      <c r="K669" s="90">
        <f>I669/'סכום נכסי הקרן'!$C$42</f>
        <v>7.5254264535187375E-6</v>
      </c>
    </row>
    <row r="670" spans="2:11">
      <c r="B670" t="s">
        <v>4164</v>
      </c>
      <c r="C670" t="s">
        <v>4081</v>
      </c>
      <c r="D670" t="s">
        <v>3173</v>
      </c>
      <c r="E670" t="s">
        <v>106</v>
      </c>
      <c r="F670" s="86">
        <v>45112</v>
      </c>
      <c r="G670" s="77">
        <v>8852700</v>
      </c>
      <c r="H670" s="77">
        <v>4.1435909999999998</v>
      </c>
      <c r="I670" s="77">
        <v>366.81963999999999</v>
      </c>
      <c r="J670" s="90">
        <f t="shared" si="10"/>
        <v>-1.3217143208970146E-3</v>
      </c>
      <c r="K670" s="90">
        <f>I670/'סכום נכסי הקרן'!$C$42</f>
        <v>1.3522250923622792E-5</v>
      </c>
    </row>
    <row r="671" spans="2:11">
      <c r="B671" t="s">
        <v>4165</v>
      </c>
      <c r="C671" t="s">
        <v>3905</v>
      </c>
      <c r="D671" t="s">
        <v>3173</v>
      </c>
      <c r="E671" t="s">
        <v>106</v>
      </c>
      <c r="F671" s="86">
        <v>45077</v>
      </c>
      <c r="G671" s="77">
        <v>269430</v>
      </c>
      <c r="H671" s="77">
        <v>4.0864339999999997</v>
      </c>
      <c r="I671" s="77">
        <v>11.01008</v>
      </c>
      <c r="J671" s="90">
        <f t="shared" si="10"/>
        <v>-3.9671213924700986E-5</v>
      </c>
      <c r="K671" s="90">
        <f>I671/'סכום נכסי הקרן'!$C$42</f>
        <v>4.0586993774150382E-7</v>
      </c>
    </row>
    <row r="672" spans="2:11">
      <c r="B672" t="s">
        <v>4165</v>
      </c>
      <c r="C672" t="s">
        <v>4166</v>
      </c>
      <c r="D672" t="s">
        <v>3173</v>
      </c>
      <c r="E672" t="s">
        <v>106</v>
      </c>
      <c r="F672" s="86">
        <v>45077</v>
      </c>
      <c r="G672" s="77">
        <v>2181342.2673510001</v>
      </c>
      <c r="H672" s="77">
        <v>4.0864330000000004</v>
      </c>
      <c r="I672" s="77">
        <v>89.139086758000019</v>
      </c>
      <c r="J672" s="90">
        <f t="shared" si="10"/>
        <v>-3.2118347730707673E-4</v>
      </c>
      <c r="K672" s="90">
        <f>I672/'סכום נכסי הקרן'!$C$42</f>
        <v>3.2859775399274095E-6</v>
      </c>
    </row>
    <row r="673" spans="2:11">
      <c r="B673" t="s">
        <v>4167</v>
      </c>
      <c r="C673" t="s">
        <v>4168</v>
      </c>
      <c r="D673" t="s">
        <v>3173</v>
      </c>
      <c r="E673" t="s">
        <v>106</v>
      </c>
      <c r="F673" s="86">
        <v>45141</v>
      </c>
      <c r="G673" s="77">
        <v>3849000</v>
      </c>
      <c r="H673" s="77">
        <v>4.2669129999999997</v>
      </c>
      <c r="I673" s="77">
        <v>164.23347000000001</v>
      </c>
      <c r="J673" s="90">
        <f t="shared" si="10"/>
        <v>-5.9176146966833678E-4</v>
      </c>
      <c r="K673" s="90">
        <f>I673/'סכום נכסי הקרן'!$C$42</f>
        <v>6.0542183384654004E-6</v>
      </c>
    </row>
    <row r="674" spans="2:11">
      <c r="B674" t="s">
        <v>4169</v>
      </c>
      <c r="C674" t="s">
        <v>4170</v>
      </c>
      <c r="D674" t="s">
        <v>3173</v>
      </c>
      <c r="E674" t="s">
        <v>106</v>
      </c>
      <c r="F674" s="86">
        <v>45083</v>
      </c>
      <c r="G674" s="77">
        <v>21169500</v>
      </c>
      <c r="H674" s="77">
        <v>4.2435299999999998</v>
      </c>
      <c r="I674" s="77">
        <v>898.33407</v>
      </c>
      <c r="J674" s="90">
        <f t="shared" si="10"/>
        <v>-3.2368523268511496E-3</v>
      </c>
      <c r="K674" s="90">
        <f>I674/'סכום נכסי הקרן'!$C$42</f>
        <v>3.3115726049399432E-5</v>
      </c>
    </row>
    <row r="675" spans="2:11">
      <c r="B675" t="s">
        <v>4171</v>
      </c>
      <c r="C675" t="s">
        <v>4172</v>
      </c>
      <c r="D675" t="s">
        <v>3173</v>
      </c>
      <c r="E675" t="s">
        <v>106</v>
      </c>
      <c r="F675" s="86">
        <v>45117</v>
      </c>
      <c r="G675" s="77">
        <v>384900</v>
      </c>
      <c r="H675" s="77">
        <v>4.0344709999999999</v>
      </c>
      <c r="I675" s="77">
        <v>15.52868</v>
      </c>
      <c r="J675" s="90">
        <f t="shared" si="10"/>
        <v>-5.5952507724578352E-5</v>
      </c>
      <c r="K675" s="90">
        <f>I675/'סכום נכסי הקרן'!$C$42</f>
        <v>5.7244128878334536E-7</v>
      </c>
    </row>
    <row r="676" spans="2:11">
      <c r="B676" t="s">
        <v>4171</v>
      </c>
      <c r="C676" t="s">
        <v>4173</v>
      </c>
      <c r="D676" t="s">
        <v>3173</v>
      </c>
      <c r="E676" t="s">
        <v>106</v>
      </c>
      <c r="F676" s="86">
        <v>45117</v>
      </c>
      <c r="G676" s="77">
        <v>21169.5</v>
      </c>
      <c r="H676" s="77">
        <v>4.034484</v>
      </c>
      <c r="I676" s="77">
        <v>0.85408000000000006</v>
      </c>
      <c r="J676" s="90">
        <f t="shared" si="10"/>
        <v>-3.0773972930994702E-6</v>
      </c>
      <c r="K676" s="90">
        <f>I676/'סכום נכסי הקרן'!$C$42</f>
        <v>3.1484366728149441E-8</v>
      </c>
    </row>
    <row r="677" spans="2:11">
      <c r="B677" t="s">
        <v>4171</v>
      </c>
      <c r="C677" t="s">
        <v>4174</v>
      </c>
      <c r="D677" t="s">
        <v>3173</v>
      </c>
      <c r="E677" t="s">
        <v>106</v>
      </c>
      <c r="F677" s="86">
        <v>45117</v>
      </c>
      <c r="G677" s="77">
        <v>1154700</v>
      </c>
      <c r="H677" s="77">
        <v>4.0344709999999999</v>
      </c>
      <c r="I677" s="77">
        <v>46.586040000000004</v>
      </c>
      <c r="J677" s="90">
        <f t="shared" si="10"/>
        <v>-1.6785752317373509E-4</v>
      </c>
      <c r="K677" s="90">
        <f>I677/'סכום נכסי הקרן'!$C$42</f>
        <v>1.7173238663500362E-6</v>
      </c>
    </row>
    <row r="678" spans="2:11">
      <c r="B678" t="s">
        <v>4171</v>
      </c>
      <c r="C678" t="s">
        <v>4175</v>
      </c>
      <c r="D678" t="s">
        <v>3173</v>
      </c>
      <c r="E678" t="s">
        <v>106</v>
      </c>
      <c r="F678" s="86">
        <v>45117</v>
      </c>
      <c r="G678" s="77">
        <v>2309400</v>
      </c>
      <c r="H678" s="77">
        <v>4.0344709999999999</v>
      </c>
      <c r="I678" s="77">
        <v>93.172080000000008</v>
      </c>
      <c r="J678" s="90">
        <f t="shared" si="10"/>
        <v>-3.3571504634747018E-4</v>
      </c>
      <c r="K678" s="90">
        <f>I678/'סכום נכסי הקרן'!$C$42</f>
        <v>3.4346477327000724E-6</v>
      </c>
    </row>
    <row r="679" spans="2:11">
      <c r="B679" t="s">
        <v>4176</v>
      </c>
      <c r="C679" t="s">
        <v>4177</v>
      </c>
      <c r="D679" t="s">
        <v>3173</v>
      </c>
      <c r="E679" t="s">
        <v>106</v>
      </c>
      <c r="F679" s="86">
        <v>45083</v>
      </c>
      <c r="G679" s="77">
        <v>211695</v>
      </c>
      <c r="H679" s="77">
        <v>3.977312</v>
      </c>
      <c r="I679" s="77">
        <v>8.4197699999999998</v>
      </c>
      <c r="J679" s="90">
        <f t="shared" si="10"/>
        <v>-3.0337881002388681E-5</v>
      </c>
      <c r="K679" s="90">
        <f>I679/'סכום נכסי הקרן'!$C$42</f>
        <v>3.1038207948514281E-7</v>
      </c>
    </row>
    <row r="680" spans="2:11">
      <c r="B680" t="s">
        <v>4176</v>
      </c>
      <c r="C680" t="s">
        <v>4178</v>
      </c>
      <c r="D680" t="s">
        <v>3173</v>
      </c>
      <c r="E680" t="s">
        <v>106</v>
      </c>
      <c r="F680" s="86">
        <v>45083</v>
      </c>
      <c r="G680" s="77">
        <v>5003700</v>
      </c>
      <c r="H680" s="77">
        <v>3.9773139999999998</v>
      </c>
      <c r="I680" s="77">
        <v>199.01283999999998</v>
      </c>
      <c r="J680" s="90">
        <f t="shared" si="10"/>
        <v>-7.1707752799273828E-4</v>
      </c>
      <c r="K680" s="90">
        <f>I680/'סכום נכסי הקרן'!$C$42</f>
        <v>7.3363071821966645E-6</v>
      </c>
    </row>
    <row r="681" spans="2:11">
      <c r="B681" t="s">
        <v>4176</v>
      </c>
      <c r="C681" t="s">
        <v>4179</v>
      </c>
      <c r="D681" t="s">
        <v>3173</v>
      </c>
      <c r="E681" t="s">
        <v>106</v>
      </c>
      <c r="F681" s="86">
        <v>45083</v>
      </c>
      <c r="G681" s="77">
        <v>5773500</v>
      </c>
      <c r="H681" s="77">
        <v>3.9773139999999998</v>
      </c>
      <c r="I681" s="77">
        <v>229.6302</v>
      </c>
      <c r="J681" s="90">
        <f t="shared" si="10"/>
        <v>-8.2739714768392889E-4</v>
      </c>
      <c r="K681" s="90">
        <f>I681/'סכום נכסי הקרן'!$C$42</f>
        <v>8.4649698256115362E-6</v>
      </c>
    </row>
    <row r="682" spans="2:11">
      <c r="B682" t="s">
        <v>4176</v>
      </c>
      <c r="C682" t="s">
        <v>3207</v>
      </c>
      <c r="D682" t="s">
        <v>3173</v>
      </c>
      <c r="E682" t="s">
        <v>106</v>
      </c>
      <c r="F682" s="86">
        <v>45083</v>
      </c>
      <c r="G682" s="77">
        <v>211695</v>
      </c>
      <c r="H682" s="77">
        <v>3.977312</v>
      </c>
      <c r="I682" s="77">
        <v>8.4197699999999998</v>
      </c>
      <c r="J682" s="90">
        <f t="shared" si="10"/>
        <v>-3.0337881002388681E-5</v>
      </c>
      <c r="K682" s="90">
        <f>I682/'סכום נכסי הקרן'!$C$42</f>
        <v>3.1038207948514281E-7</v>
      </c>
    </row>
    <row r="683" spans="2:11">
      <c r="B683" t="s">
        <v>4176</v>
      </c>
      <c r="C683" t="s">
        <v>4180</v>
      </c>
      <c r="D683" t="s">
        <v>3173</v>
      </c>
      <c r="E683" t="s">
        <v>106</v>
      </c>
      <c r="F683" s="86">
        <v>45083</v>
      </c>
      <c r="G683" s="77">
        <v>673575</v>
      </c>
      <c r="H683" s="77">
        <v>3.9773139999999998</v>
      </c>
      <c r="I683" s="77">
        <v>26.790189999999999</v>
      </c>
      <c r="J683" s="90">
        <f t="shared" si="10"/>
        <v>-9.6529667229791692E-5</v>
      </c>
      <c r="K683" s="90">
        <f>I683/'סכום נכסי הקרן'!$C$42</f>
        <v>9.8757981298801259E-7</v>
      </c>
    </row>
    <row r="684" spans="2:11">
      <c r="B684" t="s">
        <v>4181</v>
      </c>
      <c r="C684" t="s">
        <v>4182</v>
      </c>
      <c r="D684" t="s">
        <v>3173</v>
      </c>
      <c r="E684" t="s">
        <v>106</v>
      </c>
      <c r="F684" s="86">
        <v>45117</v>
      </c>
      <c r="G684" s="77">
        <v>5112520.9391040001</v>
      </c>
      <c r="H684" s="77">
        <v>3.9175580000000001</v>
      </c>
      <c r="I684" s="77">
        <v>200.28596319599995</v>
      </c>
      <c r="J684" s="90">
        <f t="shared" si="10"/>
        <v>-7.2166481007070811E-4</v>
      </c>
      <c r="K684" s="90">
        <f>I684/'סכום נכסי הקרן'!$C$42</f>
        <v>7.3832389422109213E-6</v>
      </c>
    </row>
    <row r="685" spans="2:11">
      <c r="B685" t="s">
        <v>4183</v>
      </c>
      <c r="C685" t="s">
        <v>4184</v>
      </c>
      <c r="D685" t="s">
        <v>3173</v>
      </c>
      <c r="E685" t="s">
        <v>106</v>
      </c>
      <c r="F685" s="86">
        <v>45132</v>
      </c>
      <c r="G685" s="77">
        <v>4349370</v>
      </c>
      <c r="H685" s="77">
        <v>3.8863810000000001</v>
      </c>
      <c r="I685" s="77">
        <v>169.03307999999998</v>
      </c>
      <c r="J685" s="90">
        <f t="shared" si="10"/>
        <v>-6.0905529088172783E-4</v>
      </c>
      <c r="K685" s="90">
        <f>I685/'סכום נכסי הקרן'!$C$42</f>
        <v>6.2311486979072471E-6</v>
      </c>
    </row>
    <row r="686" spans="2:11">
      <c r="B686" t="s">
        <v>4183</v>
      </c>
      <c r="C686" t="s">
        <v>4185</v>
      </c>
      <c r="D686" t="s">
        <v>3173</v>
      </c>
      <c r="E686" t="s">
        <v>106</v>
      </c>
      <c r="F686" s="86">
        <v>45132</v>
      </c>
      <c r="G686" s="77">
        <v>2752035</v>
      </c>
      <c r="H686" s="77">
        <v>3.8863810000000001</v>
      </c>
      <c r="I686" s="77">
        <v>106.95456</v>
      </c>
      <c r="J686" s="90">
        <f t="shared" si="10"/>
        <v>-3.85375694816229E-4</v>
      </c>
      <c r="K686" s="90">
        <f>I686/'סכום נכסי הקרן'!$C$42</f>
        <v>3.9427180009927205E-6</v>
      </c>
    </row>
    <row r="687" spans="2:11">
      <c r="B687" t="s">
        <v>4183</v>
      </c>
      <c r="C687" t="s">
        <v>4186</v>
      </c>
      <c r="D687" t="s">
        <v>3173</v>
      </c>
      <c r="E687" t="s">
        <v>106</v>
      </c>
      <c r="F687" s="86">
        <v>45132</v>
      </c>
      <c r="G687" s="77">
        <v>615840</v>
      </c>
      <c r="H687" s="77">
        <v>3.8863810000000001</v>
      </c>
      <c r="I687" s="77">
        <v>23.933889999999998</v>
      </c>
      <c r="J687" s="90">
        <f t="shared" si="10"/>
        <v>-8.6237926540067063E-5</v>
      </c>
      <c r="K687" s="90">
        <f>I687/'סכום נכסי הקרן'!$C$42</f>
        <v>8.8228663590200974E-7</v>
      </c>
    </row>
    <row r="688" spans="2:11">
      <c r="B688" t="s">
        <v>4187</v>
      </c>
      <c r="C688" t="s">
        <v>4188</v>
      </c>
      <c r="D688" t="s">
        <v>3173</v>
      </c>
      <c r="E688" t="s">
        <v>106</v>
      </c>
      <c r="F688" s="86">
        <v>45147</v>
      </c>
      <c r="G688" s="77">
        <v>4310085.6433799993</v>
      </c>
      <c r="H688" s="77">
        <v>4.0789819999999999</v>
      </c>
      <c r="I688" s="77">
        <v>175.80759834000003</v>
      </c>
      <c r="J688" s="90">
        <f t="shared" si="10"/>
        <v>-6.3346504687831931E-4</v>
      </c>
      <c r="K688" s="90">
        <f>I688/'סכום נכסי הקרן'!$C$42</f>
        <v>6.4808810646915482E-6</v>
      </c>
    </row>
    <row r="689" spans="2:11">
      <c r="B689" t="s">
        <v>4189</v>
      </c>
      <c r="C689" t="s">
        <v>4190</v>
      </c>
      <c r="D689" t="s">
        <v>3173</v>
      </c>
      <c r="E689" t="s">
        <v>106</v>
      </c>
      <c r="F689" s="86">
        <v>45147</v>
      </c>
      <c r="G689" s="77">
        <v>21550428.216899995</v>
      </c>
      <c r="H689" s="77">
        <v>4.0780940000000001</v>
      </c>
      <c r="I689" s="77">
        <v>878.84682613200005</v>
      </c>
      <c r="J689" s="90">
        <f t="shared" si="10"/>
        <v>-3.1666364319357411E-3</v>
      </c>
      <c r="K689" s="90">
        <f>I689/'סכום נכסי הקרן'!$C$42</f>
        <v>3.239735829408261E-5</v>
      </c>
    </row>
    <row r="690" spans="2:11">
      <c r="B690" t="s">
        <v>4191</v>
      </c>
      <c r="C690" t="s">
        <v>4192</v>
      </c>
      <c r="D690" t="s">
        <v>3173</v>
      </c>
      <c r="E690" t="s">
        <v>106</v>
      </c>
      <c r="F690" s="86">
        <v>45111</v>
      </c>
      <c r="G690" s="77">
        <v>3464100</v>
      </c>
      <c r="H690" s="77">
        <v>4.0045070000000003</v>
      </c>
      <c r="I690" s="77">
        <v>138.72012000000001</v>
      </c>
      <c r="J690" s="90">
        <f t="shared" si="10"/>
        <v>-4.9983247680127584E-4</v>
      </c>
      <c r="K690" s="90">
        <f>I690/'סכום נכסי הקרן'!$C$42</f>
        <v>5.1137072998464986E-6</v>
      </c>
    </row>
    <row r="691" spans="2:11">
      <c r="B691" t="s">
        <v>4193</v>
      </c>
      <c r="C691" t="s">
        <v>4194</v>
      </c>
      <c r="D691" t="s">
        <v>3173</v>
      </c>
      <c r="E691" t="s">
        <v>106</v>
      </c>
      <c r="F691" s="86">
        <v>45146</v>
      </c>
      <c r="G691" s="77">
        <v>3681015.0761539997</v>
      </c>
      <c r="H691" s="77">
        <v>3.6837309999999999</v>
      </c>
      <c r="I691" s="77">
        <v>135.59868755400001</v>
      </c>
      <c r="J691" s="90">
        <f t="shared" si="10"/>
        <v>-4.8858541825885218E-4</v>
      </c>
      <c r="K691" s="90">
        <f>I691/'סכום נכסי הקרן'!$C$42</f>
        <v>4.9986404163613349E-6</v>
      </c>
    </row>
    <row r="692" spans="2:11">
      <c r="B692" t="s">
        <v>4195</v>
      </c>
      <c r="C692" t="s">
        <v>4196</v>
      </c>
      <c r="D692" t="s">
        <v>3173</v>
      </c>
      <c r="E692" t="s">
        <v>106</v>
      </c>
      <c r="F692" s="86">
        <v>45147</v>
      </c>
      <c r="G692" s="77">
        <v>1227005.025384</v>
      </c>
      <c r="H692" s="77">
        <v>3.6317689999999998</v>
      </c>
      <c r="I692" s="77">
        <v>44.561991708000001</v>
      </c>
      <c r="J692" s="90">
        <f t="shared" si="10"/>
        <v>-1.6056452868269978E-4</v>
      </c>
      <c r="K692" s="90">
        <f>I692/'סכום נכסי הקרן'!$C$42</f>
        <v>1.6427103890401676E-6</v>
      </c>
    </row>
    <row r="693" spans="2:11">
      <c r="B693" t="s">
        <v>4197</v>
      </c>
      <c r="C693" t="s">
        <v>4198</v>
      </c>
      <c r="D693" t="s">
        <v>3173</v>
      </c>
      <c r="E693" t="s">
        <v>106</v>
      </c>
      <c r="F693" s="86">
        <v>45075</v>
      </c>
      <c r="G693" s="77">
        <v>3067512.5634630001</v>
      </c>
      <c r="H693" s="77">
        <v>3.5979939999999999</v>
      </c>
      <c r="I693" s="77">
        <v>110.36892670100001</v>
      </c>
      <c r="J693" s="90">
        <f t="shared" si="10"/>
        <v>-3.9767824591601639E-4</v>
      </c>
      <c r="K693" s="90">
        <f>I693/'סכום נכסי הקרן'!$C$42</f>
        <v>4.0685834624935939E-6</v>
      </c>
    </row>
    <row r="694" spans="2:11">
      <c r="B694" t="s">
        <v>4199</v>
      </c>
      <c r="C694" t="s">
        <v>4200</v>
      </c>
      <c r="D694" t="s">
        <v>3173</v>
      </c>
      <c r="E694" t="s">
        <v>106</v>
      </c>
      <c r="F694" s="86">
        <v>45148</v>
      </c>
      <c r="G694" s="77">
        <v>2886750</v>
      </c>
      <c r="H694" s="77">
        <v>3.4628939999999999</v>
      </c>
      <c r="I694" s="77">
        <v>99.965100000000007</v>
      </c>
      <c r="J694" s="90">
        <f t="shared" si="10"/>
        <v>-3.6019146701060542E-4</v>
      </c>
      <c r="K694" s="90">
        <f>I694/'סכום נכסי הקרן'!$C$42</f>
        <v>3.6850621351818699E-6</v>
      </c>
    </row>
    <row r="695" spans="2:11">
      <c r="B695" t="s">
        <v>4199</v>
      </c>
      <c r="C695" t="s">
        <v>4201</v>
      </c>
      <c r="D695" t="s">
        <v>3173</v>
      </c>
      <c r="E695" t="s">
        <v>106</v>
      </c>
      <c r="F695" s="86">
        <v>45148</v>
      </c>
      <c r="G695" s="77">
        <v>2694300</v>
      </c>
      <c r="H695" s="77">
        <v>3.4628939999999999</v>
      </c>
      <c r="I695" s="77">
        <v>93.300759999999997</v>
      </c>
      <c r="J695" s="90">
        <f t="shared" si="10"/>
        <v>-3.3617870254323167E-4</v>
      </c>
      <c r="K695" s="90">
        <f>I695/'סכום נכסי הקרן'!$C$42</f>
        <v>3.4393913261697451E-6</v>
      </c>
    </row>
    <row r="696" spans="2:11">
      <c r="B696" t="s">
        <v>4199</v>
      </c>
      <c r="C696" t="s">
        <v>4202</v>
      </c>
      <c r="D696" t="s">
        <v>3173</v>
      </c>
      <c r="E696" t="s">
        <v>106</v>
      </c>
      <c r="F696" s="86">
        <v>45148</v>
      </c>
      <c r="G696" s="77">
        <v>173205</v>
      </c>
      <c r="H696" s="77">
        <v>3.4628969999999999</v>
      </c>
      <c r="I696" s="77">
        <v>5.9979100000000001</v>
      </c>
      <c r="J696" s="90">
        <f t="shared" si="10"/>
        <v>-2.1611502433325034E-5</v>
      </c>
      <c r="K696" s="90">
        <f>I696/'סכום נכסי הקרן'!$C$42</f>
        <v>2.2110387556485902E-7</v>
      </c>
    </row>
    <row r="697" spans="2:11">
      <c r="B697" t="s">
        <v>4199</v>
      </c>
      <c r="C697" t="s">
        <v>4203</v>
      </c>
      <c r="D697" t="s">
        <v>3173</v>
      </c>
      <c r="E697" t="s">
        <v>106</v>
      </c>
      <c r="F697" s="86">
        <v>45148</v>
      </c>
      <c r="G697" s="77">
        <v>2001480</v>
      </c>
      <c r="H697" s="77">
        <v>3.4628939999999999</v>
      </c>
      <c r="I697" s="77">
        <v>69.309139999999999</v>
      </c>
      <c r="J697" s="90">
        <f t="shared" si="10"/>
        <v>-2.497327648733751E-4</v>
      </c>
      <c r="K697" s="90">
        <f>I697/'סכום נכסי הקרן'!$C$42</f>
        <v>2.5549765611800433E-6</v>
      </c>
    </row>
    <row r="698" spans="2:11">
      <c r="B698" t="s">
        <v>4199</v>
      </c>
      <c r="C698" t="s">
        <v>4204</v>
      </c>
      <c r="D698" t="s">
        <v>3173</v>
      </c>
      <c r="E698" t="s">
        <v>106</v>
      </c>
      <c r="F698" s="86">
        <v>45148</v>
      </c>
      <c r="G698" s="77">
        <v>3849000</v>
      </c>
      <c r="H698" s="77">
        <v>3.4628939999999999</v>
      </c>
      <c r="I698" s="77">
        <v>133.2868</v>
      </c>
      <c r="J698" s="90">
        <f t="shared" si="10"/>
        <v>-4.8025528934747384E-4</v>
      </c>
      <c r="K698" s="90">
        <f>I698/'סכום נכסי הקרן'!$C$42</f>
        <v>4.9134161802424929E-6</v>
      </c>
    </row>
    <row r="699" spans="2:11">
      <c r="B699" t="s">
        <v>4205</v>
      </c>
      <c r="C699" t="s">
        <v>4206</v>
      </c>
      <c r="D699" t="s">
        <v>3173</v>
      </c>
      <c r="E699" t="s">
        <v>106</v>
      </c>
      <c r="F699" s="86">
        <v>45148</v>
      </c>
      <c r="G699" s="77">
        <v>16935600</v>
      </c>
      <c r="H699" s="77">
        <v>3.4744989999999998</v>
      </c>
      <c r="I699" s="77">
        <v>588.42724999999996</v>
      </c>
      <c r="J699" s="90">
        <f t="shared" si="10"/>
        <v>-2.1202046955038933E-3</v>
      </c>
      <c r="K699" s="90">
        <f>I699/'סכום נכסי הקרן'!$C$42</f>
        <v>2.1691480109400139E-5</v>
      </c>
    </row>
    <row r="700" spans="2:11">
      <c r="B700" t="s">
        <v>4207</v>
      </c>
      <c r="C700" t="s">
        <v>4208</v>
      </c>
      <c r="D700" t="s">
        <v>3173</v>
      </c>
      <c r="E700" t="s">
        <v>106</v>
      </c>
      <c r="F700" s="86">
        <v>45082</v>
      </c>
      <c r="G700" s="77">
        <v>23274462.474251997</v>
      </c>
      <c r="H700" s="77">
        <v>3.404795</v>
      </c>
      <c r="I700" s="77">
        <v>792.44771268600005</v>
      </c>
      <c r="J700" s="90">
        <f t="shared" si="10"/>
        <v>-2.8553255502327219E-3</v>
      </c>
      <c r="K700" s="90">
        <f>I700/'סכום נכסי הקרן'!$C$42</f>
        <v>2.9212385723924251E-5</v>
      </c>
    </row>
    <row r="701" spans="2:11">
      <c r="B701" t="s">
        <v>4209</v>
      </c>
      <c r="C701" t="s">
        <v>3385</v>
      </c>
      <c r="D701" t="s">
        <v>3173</v>
      </c>
      <c r="E701" t="s">
        <v>106</v>
      </c>
      <c r="F701" s="86">
        <v>45152</v>
      </c>
      <c r="G701" s="77">
        <v>7698</v>
      </c>
      <c r="H701" s="77">
        <v>3.0367630000000001</v>
      </c>
      <c r="I701" s="77">
        <v>0.23377000000000001</v>
      </c>
      <c r="J701" s="90">
        <f t="shared" si="10"/>
        <v>-8.4231355986308446E-7</v>
      </c>
      <c r="K701" s="90">
        <f>I701/'סכום נכסי הקרן'!$C$42</f>
        <v>8.617577287888131E-9</v>
      </c>
    </row>
    <row r="702" spans="2:11">
      <c r="B702" t="s">
        <v>4210</v>
      </c>
      <c r="C702" t="s">
        <v>4211</v>
      </c>
      <c r="D702" t="s">
        <v>3173</v>
      </c>
      <c r="E702" t="s">
        <v>106</v>
      </c>
      <c r="F702" s="86">
        <v>45153</v>
      </c>
      <c r="G702" s="77">
        <v>2886750</v>
      </c>
      <c r="H702" s="77">
        <v>2.961382</v>
      </c>
      <c r="I702" s="77">
        <v>85.487700000000004</v>
      </c>
      <c r="J702" s="90">
        <f t="shared" si="10"/>
        <v>-3.0802690213246957E-4</v>
      </c>
      <c r="K702" s="90">
        <f>I702/'סכום נכסי הקרן'!$C$42</f>
        <v>3.1513746927056256E-6</v>
      </c>
    </row>
    <row r="703" spans="2:11">
      <c r="B703" t="s">
        <v>4212</v>
      </c>
      <c r="C703" t="s">
        <v>4014</v>
      </c>
      <c r="D703" t="s">
        <v>3173</v>
      </c>
      <c r="E703" t="s">
        <v>106</v>
      </c>
      <c r="F703" s="86">
        <v>45153</v>
      </c>
      <c r="G703" s="77">
        <v>1924500</v>
      </c>
      <c r="H703" s="77">
        <v>2.9640629999999999</v>
      </c>
      <c r="I703" s="77">
        <v>57.043399999999998</v>
      </c>
      <c r="J703" s="90">
        <f t="shared" si="10"/>
        <v>-2.0553719177265632E-4</v>
      </c>
      <c r="K703" s="90">
        <f>I703/'סכום נכסי הקרן'!$C$42</f>
        <v>2.1028186177179181E-6</v>
      </c>
    </row>
    <row r="704" spans="2:11">
      <c r="B704" t="s">
        <v>4213</v>
      </c>
      <c r="C704" t="s">
        <v>4214</v>
      </c>
      <c r="D704" t="s">
        <v>3173</v>
      </c>
      <c r="E704" t="s">
        <v>106</v>
      </c>
      <c r="F704" s="86">
        <v>45154</v>
      </c>
      <c r="G704" s="77">
        <v>731310</v>
      </c>
      <c r="H704" s="77">
        <v>2.8783270000000001</v>
      </c>
      <c r="I704" s="77">
        <v>21.049490000000002</v>
      </c>
      <c r="J704" s="90">
        <f t="shared" si="10"/>
        <v>-7.584493671216324E-5</v>
      </c>
      <c r="K704" s="90">
        <f>I704/'סכום נכסי הקרן'!$C$42</f>
        <v>7.7595759483949327E-7</v>
      </c>
    </row>
    <row r="705" spans="2:11">
      <c r="B705" t="s">
        <v>4213</v>
      </c>
      <c r="C705" t="s">
        <v>4215</v>
      </c>
      <c r="D705" t="s">
        <v>3173</v>
      </c>
      <c r="E705" t="s">
        <v>106</v>
      </c>
      <c r="F705" s="86">
        <v>45154</v>
      </c>
      <c r="G705" s="77">
        <v>25018.5</v>
      </c>
      <c r="H705" s="77">
        <v>2.8783099999999999</v>
      </c>
      <c r="I705" s="77">
        <v>0.72011000000000003</v>
      </c>
      <c r="J705" s="90">
        <f t="shared" si="10"/>
        <v>-2.5946803165205361E-6</v>
      </c>
      <c r="K705" s="90">
        <f>I705/'סכום נכסי הקרן'!$C$42</f>
        <v>2.6545765413787575E-8</v>
      </c>
    </row>
    <row r="706" spans="2:11">
      <c r="B706" t="s">
        <v>4216</v>
      </c>
      <c r="C706" t="s">
        <v>4217</v>
      </c>
      <c r="D706" t="s">
        <v>3173</v>
      </c>
      <c r="E706" t="s">
        <v>106</v>
      </c>
      <c r="F706" s="86">
        <v>45153</v>
      </c>
      <c r="G706" s="77">
        <v>654330</v>
      </c>
      <c r="H706" s="77">
        <v>2.4808219999999999</v>
      </c>
      <c r="I706" s="77">
        <v>16.232759999999999</v>
      </c>
      <c r="J706" s="90">
        <f t="shared" si="10"/>
        <v>-5.8489429191098435E-5</v>
      </c>
      <c r="K706" s="90">
        <f>I706/'סכום נכסי הקרן'!$C$42</f>
        <v>5.983961325051928E-7</v>
      </c>
    </row>
    <row r="707" spans="2:11">
      <c r="B707" t="s">
        <v>4218</v>
      </c>
      <c r="C707" t="s">
        <v>4219</v>
      </c>
      <c r="D707" t="s">
        <v>3173</v>
      </c>
      <c r="E707" t="s">
        <v>106</v>
      </c>
      <c r="F707" s="86">
        <v>45153</v>
      </c>
      <c r="G707" s="77">
        <v>692.82</v>
      </c>
      <c r="H707" s="77">
        <v>2.380128</v>
      </c>
      <c r="I707" s="77">
        <v>1.6489999999999998E-2</v>
      </c>
      <c r="J707" s="90">
        <f t="shared" si="10"/>
        <v>-5.9416309201960306E-8</v>
      </c>
      <c r="K707" s="90">
        <f>I707/'סכום נכסי הקרן'!$C$42</f>
        <v>6.0787889582613352E-10</v>
      </c>
    </row>
    <row r="708" spans="2:11">
      <c r="B708" t="s">
        <v>4220</v>
      </c>
      <c r="C708" t="s">
        <v>4221</v>
      </c>
      <c r="D708" t="s">
        <v>3173</v>
      </c>
      <c r="E708" t="s">
        <v>106</v>
      </c>
      <c r="F708" s="86">
        <v>45155</v>
      </c>
      <c r="G708" s="77">
        <v>5010270.5203210004</v>
      </c>
      <c r="H708" s="77">
        <v>2.0989040000000001</v>
      </c>
      <c r="I708" s="77">
        <v>105.160748888</v>
      </c>
      <c r="J708" s="90">
        <f t="shared" si="10"/>
        <v>-3.7891228452632581E-4</v>
      </c>
      <c r="K708" s="90">
        <f>I708/'סכום נכסי הקרן'!$C$42</f>
        <v>3.8765918689076263E-6</v>
      </c>
    </row>
    <row r="709" spans="2:11">
      <c r="B709" t="s">
        <v>4222</v>
      </c>
      <c r="C709" t="s">
        <v>4223</v>
      </c>
      <c r="D709" t="s">
        <v>3173</v>
      </c>
      <c r="E709" t="s">
        <v>106</v>
      </c>
      <c r="F709" s="86">
        <v>45162</v>
      </c>
      <c r="G709" s="77">
        <v>4021849.8054280002</v>
      </c>
      <c r="H709" s="77">
        <v>2.088511</v>
      </c>
      <c r="I709" s="77">
        <v>83.996787721000004</v>
      </c>
      <c r="J709" s="90">
        <f t="shared" si="10"/>
        <v>-3.0265488849013701E-4</v>
      </c>
      <c r="K709" s="90">
        <f>I709/'סכום נכסי הקרן'!$C$42</f>
        <v>3.0964144677249016E-6</v>
      </c>
    </row>
    <row r="710" spans="2:11">
      <c r="B710" t="s">
        <v>4224</v>
      </c>
      <c r="C710" t="s">
        <v>4225</v>
      </c>
      <c r="D710" t="s">
        <v>3173</v>
      </c>
      <c r="E710" t="s">
        <v>106</v>
      </c>
      <c r="F710" s="86">
        <v>45162</v>
      </c>
      <c r="G710" s="77">
        <v>769800</v>
      </c>
      <c r="H710" s="77">
        <v>2.0365500000000001</v>
      </c>
      <c r="I710" s="77">
        <v>15.67736</v>
      </c>
      <c r="J710" s="90">
        <f t="shared" si="10"/>
        <v>-5.6488227363883843E-5</v>
      </c>
      <c r="K710" s="90">
        <f>I710/'סכום נכסי הקרן'!$C$42</f>
        <v>5.7792215198719191E-7</v>
      </c>
    </row>
    <row r="711" spans="2:11">
      <c r="B711" t="s">
        <v>4224</v>
      </c>
      <c r="C711" t="s">
        <v>4226</v>
      </c>
      <c r="D711" t="s">
        <v>3173</v>
      </c>
      <c r="E711" t="s">
        <v>106</v>
      </c>
      <c r="F711" s="86">
        <v>45162</v>
      </c>
      <c r="G711" s="77">
        <v>134715</v>
      </c>
      <c r="H711" s="77">
        <v>2.0365509999999998</v>
      </c>
      <c r="I711" s="77">
        <v>2.7435399999999999</v>
      </c>
      <c r="J711" s="90">
        <f t="shared" si="10"/>
        <v>-9.8854469950240258E-6</v>
      </c>
      <c r="K711" s="90">
        <f>I711/'סכום נכסי הקרן'!$C$42</f>
        <v>1.01136450324732E-7</v>
      </c>
    </row>
    <row r="712" spans="2:11">
      <c r="B712" t="s">
        <v>4224</v>
      </c>
      <c r="C712" t="s">
        <v>4227</v>
      </c>
      <c r="D712" t="s">
        <v>3173</v>
      </c>
      <c r="E712" t="s">
        <v>106</v>
      </c>
      <c r="F712" s="86">
        <v>45162</v>
      </c>
      <c r="G712" s="77">
        <v>12509250</v>
      </c>
      <c r="H712" s="77">
        <v>2.0365500000000001</v>
      </c>
      <c r="I712" s="77">
        <v>254.75710000000001</v>
      </c>
      <c r="J712" s="90">
        <f t="shared" si="10"/>
        <v>-9.1793369466311241E-4</v>
      </c>
      <c r="K712" s="90">
        <f>I712/'סכום נכסי הקרן'!$C$42</f>
        <v>9.3912349697918692E-6</v>
      </c>
    </row>
    <row r="713" spans="2:11">
      <c r="B713" t="s">
        <v>4224</v>
      </c>
      <c r="C713" t="s">
        <v>4228</v>
      </c>
      <c r="D713" t="s">
        <v>3173</v>
      </c>
      <c r="E713" t="s">
        <v>106</v>
      </c>
      <c r="F713" s="86">
        <v>45162</v>
      </c>
      <c r="G713" s="77">
        <v>192450</v>
      </c>
      <c r="H713" s="77">
        <v>2.0365500000000001</v>
      </c>
      <c r="I713" s="77">
        <v>3.91934</v>
      </c>
      <c r="J713" s="90">
        <f t="shared" si="10"/>
        <v>-1.4122056840970961E-5</v>
      </c>
      <c r="K713" s="90">
        <f>I713/'סכום נכסי הקרן'!$C$42</f>
        <v>1.4448053799679798E-7</v>
      </c>
    </row>
    <row r="714" spans="2:11">
      <c r="B714" t="s">
        <v>4224</v>
      </c>
      <c r="C714" t="s">
        <v>3670</v>
      </c>
      <c r="D714" t="s">
        <v>3173</v>
      </c>
      <c r="E714" t="s">
        <v>106</v>
      </c>
      <c r="F714" s="86">
        <v>45162</v>
      </c>
      <c r="G714" s="77">
        <v>2578830</v>
      </c>
      <c r="H714" s="77">
        <v>2.0365500000000001</v>
      </c>
      <c r="I714" s="77">
        <v>52.519160000000007</v>
      </c>
      <c r="J714" s="90">
        <f t="shared" si="10"/>
        <v>-1.892355760816996E-4</v>
      </c>
      <c r="K714" s="90">
        <f>I714/'סכום נכסי הקרן'!$C$42</f>
        <v>1.93603935661104E-6</v>
      </c>
    </row>
    <row r="715" spans="2:11">
      <c r="B715" t="s">
        <v>4224</v>
      </c>
      <c r="C715" t="s">
        <v>4229</v>
      </c>
      <c r="D715" t="s">
        <v>3173</v>
      </c>
      <c r="E715" t="s">
        <v>106</v>
      </c>
      <c r="F715" s="86">
        <v>45162</v>
      </c>
      <c r="G715" s="77">
        <v>3752775</v>
      </c>
      <c r="H715" s="77">
        <v>2.0365500000000001</v>
      </c>
      <c r="I715" s="77">
        <v>76.427130000000005</v>
      </c>
      <c r="J715" s="90">
        <f t="shared" si="10"/>
        <v>-2.7538010839893375E-4</v>
      </c>
      <c r="K715" s="90">
        <f>I715/'סכום נכסי הקרן'!$C$42</f>
        <v>2.8173704909375607E-6</v>
      </c>
    </row>
    <row r="716" spans="2:11">
      <c r="B716" t="s">
        <v>4224</v>
      </c>
      <c r="C716" t="s">
        <v>4230</v>
      </c>
      <c r="D716" t="s">
        <v>3173</v>
      </c>
      <c r="E716" t="s">
        <v>106</v>
      </c>
      <c r="F716" s="86">
        <v>45162</v>
      </c>
      <c r="G716" s="77">
        <v>866025</v>
      </c>
      <c r="H716" s="77">
        <v>2.0365500000000001</v>
      </c>
      <c r="I716" s="77">
        <v>17.637029999999999</v>
      </c>
      <c r="J716" s="90">
        <f t="shared" ref="J716:J779" si="11">I716/$I$11</f>
        <v>-6.3549255784369323E-5</v>
      </c>
      <c r="K716" s="90">
        <f>I716/'סכום נכסי הקרן'!$C$42</f>
        <v>6.501624209855909E-7</v>
      </c>
    </row>
    <row r="717" spans="2:11">
      <c r="B717" t="s">
        <v>4231</v>
      </c>
      <c r="C717" t="s">
        <v>4232</v>
      </c>
      <c r="D717" t="s">
        <v>3173</v>
      </c>
      <c r="E717" t="s">
        <v>106</v>
      </c>
      <c r="F717" s="86">
        <v>45155</v>
      </c>
      <c r="G717" s="77">
        <v>1154700</v>
      </c>
      <c r="H717" s="77">
        <v>2.007971</v>
      </c>
      <c r="I717" s="77">
        <v>23.186040000000002</v>
      </c>
      <c r="J717" s="90">
        <f t="shared" si="11"/>
        <v>-8.3543294227351125E-5</v>
      </c>
      <c r="K717" s="90">
        <f>I717/'סכום נכסי הקרן'!$C$42</f>
        <v>8.5471827736692352E-7</v>
      </c>
    </row>
    <row r="718" spans="2:11">
      <c r="B718" t="s">
        <v>4231</v>
      </c>
      <c r="C718" t="s">
        <v>4233</v>
      </c>
      <c r="D718" t="s">
        <v>3173</v>
      </c>
      <c r="E718" t="s">
        <v>106</v>
      </c>
      <c r="F718" s="86">
        <v>45155</v>
      </c>
      <c r="G718" s="77">
        <v>384900</v>
      </c>
      <c r="H718" s="77">
        <v>2.007971</v>
      </c>
      <c r="I718" s="77">
        <v>7.7286800000000007</v>
      </c>
      <c r="J718" s="90">
        <f t="shared" si="11"/>
        <v>-2.7847764742450375E-5</v>
      </c>
      <c r="K718" s="90">
        <f>I718/'סכום נכסי הקרן'!$C$42</f>
        <v>2.8490609245564119E-7</v>
      </c>
    </row>
    <row r="719" spans="2:11">
      <c r="B719" t="s">
        <v>4234</v>
      </c>
      <c r="C719" t="s">
        <v>4235</v>
      </c>
      <c r="D719" t="s">
        <v>3173</v>
      </c>
      <c r="E719" t="s">
        <v>106</v>
      </c>
      <c r="F719" s="86">
        <v>45181</v>
      </c>
      <c r="G719" s="77">
        <v>11385658.387800002</v>
      </c>
      <c r="H719" s="77">
        <v>1.4065369999999999</v>
      </c>
      <c r="I719" s="77">
        <v>160.14347091200003</v>
      </c>
      <c r="J719" s="90">
        <f t="shared" si="11"/>
        <v>-5.7702449874969864E-4</v>
      </c>
      <c r="K719" s="90">
        <f>I719/'סכום נכסי הקרן'!$C$42</f>
        <v>5.9034467114463997E-6</v>
      </c>
    </row>
    <row r="720" spans="2:11">
      <c r="B720" t="s">
        <v>4236</v>
      </c>
      <c r="C720" t="s">
        <v>4237</v>
      </c>
      <c r="D720" t="s">
        <v>3173</v>
      </c>
      <c r="E720" t="s">
        <v>106</v>
      </c>
      <c r="F720" s="86">
        <v>45161</v>
      </c>
      <c r="G720" s="77">
        <v>1347150</v>
      </c>
      <c r="H720" s="77">
        <v>1.7428840000000001</v>
      </c>
      <c r="I720" s="77">
        <v>23.47926</v>
      </c>
      <c r="J720" s="90">
        <f t="shared" si="11"/>
        <v>-8.4599816373148493E-5</v>
      </c>
      <c r="K720" s="90">
        <f>I720/'סכום נכסי הקרן'!$C$42</f>
        <v>8.655273889396426E-7</v>
      </c>
    </row>
    <row r="721" spans="2:11">
      <c r="B721" t="s">
        <v>4238</v>
      </c>
      <c r="C721" t="s">
        <v>4239</v>
      </c>
      <c r="D721" t="s">
        <v>3173</v>
      </c>
      <c r="E721" t="s">
        <v>106</v>
      </c>
      <c r="F721" s="86">
        <v>45161</v>
      </c>
      <c r="G721" s="77">
        <v>3925.98</v>
      </c>
      <c r="H721" s="77">
        <v>1.680599</v>
      </c>
      <c r="I721" s="77">
        <v>6.5980000000000011E-2</v>
      </c>
      <c r="J721" s="90">
        <f t="shared" si="11"/>
        <v>-2.377373002513852E-7</v>
      </c>
      <c r="K721" s="90">
        <f>I721/'סכום נכסי הקרן'!$C$42</f>
        <v>2.4322528530387086E-9</v>
      </c>
    </row>
    <row r="722" spans="2:11">
      <c r="B722" t="s">
        <v>4240</v>
      </c>
      <c r="C722" t="s">
        <v>4241</v>
      </c>
      <c r="D722" t="s">
        <v>3173</v>
      </c>
      <c r="E722" t="s">
        <v>106</v>
      </c>
      <c r="F722" s="86">
        <v>45159</v>
      </c>
      <c r="G722" s="77">
        <v>2309400</v>
      </c>
      <c r="H722" s="77">
        <v>1.5714109999999999</v>
      </c>
      <c r="I722" s="77">
        <v>36.29016</v>
      </c>
      <c r="J722" s="90">
        <f t="shared" si="11"/>
        <v>-1.3075969481798739E-4</v>
      </c>
      <c r="K722" s="90">
        <f>I722/'סכום נכסי הקרן'!$C$42</f>
        <v>1.3377818308158715E-6</v>
      </c>
    </row>
    <row r="723" spans="2:11">
      <c r="B723" t="s">
        <v>3218</v>
      </c>
      <c r="C723" t="s">
        <v>4242</v>
      </c>
      <c r="D723" t="s">
        <v>3173</v>
      </c>
      <c r="E723" t="s">
        <v>106</v>
      </c>
      <c r="F723" s="86">
        <v>45159</v>
      </c>
      <c r="G723" s="77">
        <v>538860</v>
      </c>
      <c r="H723" s="77">
        <v>1.579288</v>
      </c>
      <c r="I723" s="77">
        <v>8.5101499999999994</v>
      </c>
      <c r="J723" s="90">
        <f t="shared" si="11"/>
        <v>-3.0663535703763644E-5</v>
      </c>
      <c r="K723" s="90">
        <f>I723/'סכום נכסי הקרן'!$C$42</f>
        <v>3.1371380141387331E-7</v>
      </c>
    </row>
    <row r="724" spans="2:11">
      <c r="B724" t="s">
        <v>3218</v>
      </c>
      <c r="C724" t="s">
        <v>4243</v>
      </c>
      <c r="D724" t="s">
        <v>3173</v>
      </c>
      <c r="E724" t="s">
        <v>106</v>
      </c>
      <c r="F724" s="86">
        <v>45159</v>
      </c>
      <c r="G724" s="77">
        <v>885270</v>
      </c>
      <c r="H724" s="77">
        <v>1.579288</v>
      </c>
      <c r="I724" s="77">
        <v>13.98096</v>
      </c>
      <c r="J724" s="90">
        <f t="shared" si="11"/>
        <v>-5.037580608248872E-5</v>
      </c>
      <c r="K724" s="90">
        <f>I724/'סכום נכסי הקרן'!$C$42</f>
        <v>5.1538693313458708E-7</v>
      </c>
    </row>
    <row r="725" spans="2:11">
      <c r="B725" t="s">
        <v>3218</v>
      </c>
      <c r="C725" t="s">
        <v>4244</v>
      </c>
      <c r="D725" t="s">
        <v>3173</v>
      </c>
      <c r="E725" t="s">
        <v>106</v>
      </c>
      <c r="F725" s="86">
        <v>45159</v>
      </c>
      <c r="G725" s="77">
        <v>1270170</v>
      </c>
      <c r="H725" s="77">
        <v>1.579288</v>
      </c>
      <c r="I725" s="77">
        <v>20.059639999999998</v>
      </c>
      <c r="J725" s="90">
        <f t="shared" si="11"/>
        <v>-7.2278336732565864E-5</v>
      </c>
      <c r="K725" s="90">
        <f>I725/'סכום נכסי הקרן'!$C$42</f>
        <v>7.3946827252090617E-7</v>
      </c>
    </row>
    <row r="726" spans="2:11">
      <c r="B726" t="s">
        <v>4245</v>
      </c>
      <c r="C726" t="s">
        <v>4246</v>
      </c>
      <c r="D726" t="s">
        <v>3173</v>
      </c>
      <c r="E726" t="s">
        <v>106</v>
      </c>
      <c r="F726" s="86">
        <v>45174</v>
      </c>
      <c r="G726" s="77">
        <v>1227005.025384</v>
      </c>
      <c r="H726" s="77">
        <v>1.524729</v>
      </c>
      <c r="I726" s="77">
        <v>18.708495329999998</v>
      </c>
      <c r="J726" s="90">
        <f t="shared" si="11"/>
        <v>-6.7409929850255338E-5</v>
      </c>
      <c r="K726" s="90">
        <f>I726/'סכום נכסי הקרן'!$C$42</f>
        <v>6.8966036893685725E-7</v>
      </c>
    </row>
    <row r="727" spans="2:11">
      <c r="B727" t="s">
        <v>4247</v>
      </c>
      <c r="C727" t="s">
        <v>4248</v>
      </c>
      <c r="D727" t="s">
        <v>3173</v>
      </c>
      <c r="E727" t="s">
        <v>106</v>
      </c>
      <c r="F727" s="86">
        <v>45166</v>
      </c>
      <c r="G727" s="77">
        <v>307920</v>
      </c>
      <c r="H727" s="77">
        <v>1.519531</v>
      </c>
      <c r="I727" s="77">
        <v>4.6789399999999999</v>
      </c>
      <c r="J727" s="90">
        <f t="shared" si="11"/>
        <v>-1.6859026426768962E-5</v>
      </c>
      <c r="K727" s="90">
        <f>I727/'סכום נכסי הקרן'!$C$42</f>
        <v>1.7248204250071131E-7</v>
      </c>
    </row>
    <row r="728" spans="2:11">
      <c r="B728" t="s">
        <v>4249</v>
      </c>
      <c r="C728" t="s">
        <v>4250</v>
      </c>
      <c r="D728" t="s">
        <v>3173</v>
      </c>
      <c r="E728" t="s">
        <v>106</v>
      </c>
      <c r="F728" s="86">
        <v>45181</v>
      </c>
      <c r="G728" s="77">
        <v>30792000</v>
      </c>
      <c r="H728" s="77">
        <v>1.4467030000000001</v>
      </c>
      <c r="I728" s="77">
        <v>445.46879999999999</v>
      </c>
      <c r="J728" s="90">
        <f t="shared" si="11"/>
        <v>-1.6051007859688427E-3</v>
      </c>
      <c r="K728" s="90">
        <f>I728/'סכום נכסי הקרן'!$C$42</f>
        <v>1.6421533187931639E-5</v>
      </c>
    </row>
    <row r="729" spans="2:11">
      <c r="B729" t="s">
        <v>4249</v>
      </c>
      <c r="C729" t="s">
        <v>4251</v>
      </c>
      <c r="D729" t="s">
        <v>3173</v>
      </c>
      <c r="E729" t="s">
        <v>106</v>
      </c>
      <c r="F729" s="86">
        <v>45181</v>
      </c>
      <c r="G729" s="77">
        <v>4811250</v>
      </c>
      <c r="H729" s="77">
        <v>1.4467030000000001</v>
      </c>
      <c r="I729" s="77">
        <v>69.604500000000002</v>
      </c>
      <c r="J729" s="90">
        <f t="shared" si="11"/>
        <v>-2.5079699780763167E-4</v>
      </c>
      <c r="K729" s="90">
        <f>I729/'סכום נכסי הקרן'!$C$42</f>
        <v>2.5658645606143192E-6</v>
      </c>
    </row>
    <row r="730" spans="2:11">
      <c r="B730" t="s">
        <v>4252</v>
      </c>
      <c r="C730" t="s">
        <v>4253</v>
      </c>
      <c r="D730" t="s">
        <v>3173</v>
      </c>
      <c r="E730" t="s">
        <v>106</v>
      </c>
      <c r="F730" s="86">
        <v>45181</v>
      </c>
      <c r="G730" s="77">
        <v>1924500</v>
      </c>
      <c r="H730" s="77">
        <v>1.449384</v>
      </c>
      <c r="I730" s="77">
        <v>27.8934</v>
      </c>
      <c r="J730" s="90">
        <f t="shared" si="11"/>
        <v>-1.0050472280739598E-4</v>
      </c>
      <c r="K730" s="90">
        <f>I730/'סכום נכסי הקרן'!$C$42</f>
        <v>1.0282479801598954E-6</v>
      </c>
    </row>
    <row r="731" spans="2:11">
      <c r="B731" t="s">
        <v>4252</v>
      </c>
      <c r="C731" t="s">
        <v>4254</v>
      </c>
      <c r="D731" t="s">
        <v>3173</v>
      </c>
      <c r="E731" t="s">
        <v>106</v>
      </c>
      <c r="F731" s="86">
        <v>45181</v>
      </c>
      <c r="G731" s="77">
        <v>769800</v>
      </c>
      <c r="H731" s="77">
        <v>1.449384</v>
      </c>
      <c r="I731" s="77">
        <v>11.157360000000001</v>
      </c>
      <c r="J731" s="90">
        <f t="shared" si="11"/>
        <v>-4.0201889122958395E-5</v>
      </c>
      <c r="K731" s="90">
        <f>I731/'סכום נכסי הקרן'!$C$42</f>
        <v>4.112991920639582E-7</v>
      </c>
    </row>
    <row r="732" spans="2:11">
      <c r="B732" t="s">
        <v>4252</v>
      </c>
      <c r="C732" t="s">
        <v>3686</v>
      </c>
      <c r="D732" t="s">
        <v>3173</v>
      </c>
      <c r="E732" t="s">
        <v>106</v>
      </c>
      <c r="F732" s="86">
        <v>45181</v>
      </c>
      <c r="G732" s="77">
        <v>962250</v>
      </c>
      <c r="H732" s="77">
        <v>1.449384</v>
      </c>
      <c r="I732" s="77">
        <v>13.9467</v>
      </c>
      <c r="J732" s="90">
        <f t="shared" si="11"/>
        <v>-5.025236140369799E-5</v>
      </c>
      <c r="K732" s="90">
        <f>I732/'סכום נכסי הקרן'!$C$42</f>
        <v>5.141239900799477E-7</v>
      </c>
    </row>
    <row r="733" spans="2:11">
      <c r="B733" t="s">
        <v>4252</v>
      </c>
      <c r="C733" t="s">
        <v>3606</v>
      </c>
      <c r="D733" t="s">
        <v>3173</v>
      </c>
      <c r="E733" t="s">
        <v>106</v>
      </c>
      <c r="F733" s="86">
        <v>45181</v>
      </c>
      <c r="G733" s="77">
        <v>4541820</v>
      </c>
      <c r="H733" s="77">
        <v>1.449384</v>
      </c>
      <c r="I733" s="77">
        <v>65.828419999999994</v>
      </c>
      <c r="J733" s="90">
        <f t="shared" si="11"/>
        <v>-2.371911314127658E-4</v>
      </c>
      <c r="K733" s="90">
        <f>I733/'סכום נכסי הקרן'!$C$42</f>
        <v>2.4266650857234062E-6</v>
      </c>
    </row>
    <row r="734" spans="2:11">
      <c r="B734" t="s">
        <v>4252</v>
      </c>
      <c r="C734" t="s">
        <v>4255</v>
      </c>
      <c r="D734" t="s">
        <v>3173</v>
      </c>
      <c r="E734" t="s">
        <v>106</v>
      </c>
      <c r="F734" s="86">
        <v>45181</v>
      </c>
      <c r="G734" s="77">
        <v>3849000</v>
      </c>
      <c r="H734" s="77">
        <v>1.449384</v>
      </c>
      <c r="I734" s="77">
        <v>55.786799999999999</v>
      </c>
      <c r="J734" s="90">
        <f t="shared" si="11"/>
        <v>-2.0100944561479196E-4</v>
      </c>
      <c r="K734" s="90">
        <f>I734/'סכום נכסי הקרן'!$C$42</f>
        <v>2.0564959603197908E-6</v>
      </c>
    </row>
    <row r="735" spans="2:11">
      <c r="B735" t="s">
        <v>4256</v>
      </c>
      <c r="C735" t="s">
        <v>4257</v>
      </c>
      <c r="D735" t="s">
        <v>3173</v>
      </c>
      <c r="E735" t="s">
        <v>106</v>
      </c>
      <c r="F735" s="86">
        <v>45168</v>
      </c>
      <c r="G735" s="77">
        <v>115470</v>
      </c>
      <c r="H735" s="77">
        <v>1.449381</v>
      </c>
      <c r="I735" s="77">
        <v>1.6736</v>
      </c>
      <c r="J735" s="90">
        <f t="shared" si="11"/>
        <v>-6.0302689557550501E-6</v>
      </c>
      <c r="K735" s="90">
        <f>I735/'סכום נכסי הקרן'!$C$42</f>
        <v>6.1694731355646888E-8</v>
      </c>
    </row>
    <row r="736" spans="2:11">
      <c r="B736" t="s">
        <v>4256</v>
      </c>
      <c r="C736" t="s">
        <v>4258</v>
      </c>
      <c r="D736" t="s">
        <v>3173</v>
      </c>
      <c r="E736" t="s">
        <v>106</v>
      </c>
      <c r="F736" s="86">
        <v>45168</v>
      </c>
      <c r="G736" s="77">
        <v>1154700</v>
      </c>
      <c r="H736" s="77">
        <v>1.449384</v>
      </c>
      <c r="I736" s="77">
        <v>16.736039999999999</v>
      </c>
      <c r="J736" s="90">
        <f t="shared" si="11"/>
        <v>-6.0302833684437585E-5</v>
      </c>
      <c r="K736" s="90">
        <f>I736/'סכום נכסי הקרן'!$C$42</f>
        <v>6.1694878809593731E-7</v>
      </c>
    </row>
    <row r="737" spans="2:11">
      <c r="B737" t="s">
        <v>4259</v>
      </c>
      <c r="C737" t="s">
        <v>4260</v>
      </c>
      <c r="D737" t="s">
        <v>3173</v>
      </c>
      <c r="E737" t="s">
        <v>106</v>
      </c>
      <c r="F737" s="86">
        <v>45189</v>
      </c>
      <c r="G737" s="77">
        <v>12930256.930139996</v>
      </c>
      <c r="H737" s="77">
        <v>1.0168250000000001</v>
      </c>
      <c r="I737" s="77">
        <v>131.47810434799999</v>
      </c>
      <c r="J737" s="90">
        <f t="shared" si="11"/>
        <v>-4.7373824749717219E-4</v>
      </c>
      <c r="K737" s="90">
        <f>I737/'סכום נכסי הקרן'!$C$42</f>
        <v>4.846741352114943E-6</v>
      </c>
    </row>
    <row r="738" spans="2:11">
      <c r="B738" t="s">
        <v>4261</v>
      </c>
      <c r="C738" t="s">
        <v>4262</v>
      </c>
      <c r="D738" t="s">
        <v>3173</v>
      </c>
      <c r="E738" t="s">
        <v>106</v>
      </c>
      <c r="F738" s="86">
        <v>45166</v>
      </c>
      <c r="G738" s="77">
        <v>1809030</v>
      </c>
      <c r="H738" s="77">
        <v>1.381751</v>
      </c>
      <c r="I738" s="77">
        <v>24.996290000000002</v>
      </c>
      <c r="J738" s="90">
        <f t="shared" si="11"/>
        <v>-9.0065936661119989E-5</v>
      </c>
      <c r="K738" s="90">
        <f>I738/'סכום נכסי הקרן'!$C$42</f>
        <v>9.214504041813116E-7</v>
      </c>
    </row>
    <row r="739" spans="2:11">
      <c r="B739" t="s">
        <v>4263</v>
      </c>
      <c r="C739" t="s">
        <v>4264</v>
      </c>
      <c r="D739" t="s">
        <v>3173</v>
      </c>
      <c r="E739" t="s">
        <v>106</v>
      </c>
      <c r="F739" s="86">
        <v>45166</v>
      </c>
      <c r="G739" s="77">
        <v>384900</v>
      </c>
      <c r="H739" s="77">
        <v>1.38703</v>
      </c>
      <c r="I739" s="77">
        <v>5.3386800000000001</v>
      </c>
      <c r="J739" s="90">
        <f t="shared" si="11"/>
        <v>-1.9236183238952183E-5</v>
      </c>
      <c r="K739" s="90">
        <f>I739/'סכום נכסי הקרן'!$C$42</f>
        <v>1.9680235922189589E-7</v>
      </c>
    </row>
    <row r="740" spans="2:11">
      <c r="B740" t="s">
        <v>4263</v>
      </c>
      <c r="C740" t="s">
        <v>4265</v>
      </c>
      <c r="D740" t="s">
        <v>3173</v>
      </c>
      <c r="E740" t="s">
        <v>106</v>
      </c>
      <c r="F740" s="86">
        <v>45166</v>
      </c>
      <c r="G740" s="77">
        <v>577350</v>
      </c>
      <c r="H740" s="77">
        <v>1.38703</v>
      </c>
      <c r="I740" s="77">
        <v>8.0080200000000001</v>
      </c>
      <c r="J740" s="90">
        <f t="shared" si="11"/>
        <v>-2.8854274858428273E-5</v>
      </c>
      <c r="K740" s="90">
        <f>I740/'סכום נכסי הקרן'!$C$42</f>
        <v>2.9520353883284384E-7</v>
      </c>
    </row>
    <row r="741" spans="2:11">
      <c r="B741" t="s">
        <v>4263</v>
      </c>
      <c r="C741" t="s">
        <v>4266</v>
      </c>
      <c r="D741" t="s">
        <v>3173</v>
      </c>
      <c r="E741" t="s">
        <v>106</v>
      </c>
      <c r="F741" s="86">
        <v>45166</v>
      </c>
      <c r="G741" s="77">
        <v>2726677.8341879998</v>
      </c>
      <c r="H741" s="77">
        <v>1.38703</v>
      </c>
      <c r="I741" s="77">
        <v>37.819850401999993</v>
      </c>
      <c r="J741" s="90">
        <f t="shared" si="11"/>
        <v>-1.3627143271419736E-4</v>
      </c>
      <c r="K741" s="90">
        <f>I741/'סכום נכסי הקרן'!$C$42</f>
        <v>1.3941715526183938E-6</v>
      </c>
    </row>
    <row r="742" spans="2:11">
      <c r="B742" t="s">
        <v>4267</v>
      </c>
      <c r="C742" t="s">
        <v>4268</v>
      </c>
      <c r="D742" t="s">
        <v>3173</v>
      </c>
      <c r="E742" t="s">
        <v>106</v>
      </c>
      <c r="F742" s="86">
        <v>45169</v>
      </c>
      <c r="G742" s="77">
        <v>10775214.108449997</v>
      </c>
      <c r="H742" s="77">
        <v>1.2998700000000001</v>
      </c>
      <c r="I742" s="77">
        <v>140.06378598799995</v>
      </c>
      <c r="J742" s="90">
        <f t="shared" si="11"/>
        <v>-5.0467393670468167E-4</v>
      </c>
      <c r="K742" s="90">
        <f>I742/'סכום נכסי הקרן'!$C$42</f>
        <v>5.1632395131360399E-6</v>
      </c>
    </row>
    <row r="743" spans="2:11">
      <c r="B743" t="s">
        <v>4269</v>
      </c>
      <c r="C743" t="s">
        <v>4270</v>
      </c>
      <c r="D743" t="s">
        <v>3173</v>
      </c>
      <c r="E743" t="s">
        <v>106</v>
      </c>
      <c r="F743" s="86">
        <v>45169</v>
      </c>
      <c r="G743" s="77">
        <v>4090016.751282</v>
      </c>
      <c r="H743" s="77">
        <v>1.2935000000000001</v>
      </c>
      <c r="I743" s="77">
        <v>52.904350737999991</v>
      </c>
      <c r="J743" s="90">
        <f t="shared" si="11"/>
        <v>-1.9062348463177469E-4</v>
      </c>
      <c r="K743" s="90">
        <f>I743/'סכום נכסי הקרן'!$C$42</f>
        <v>1.9502388302616091E-6</v>
      </c>
    </row>
    <row r="744" spans="2:11">
      <c r="B744" t="s">
        <v>4271</v>
      </c>
      <c r="C744" t="s">
        <v>4272</v>
      </c>
      <c r="D744" t="s">
        <v>3173</v>
      </c>
      <c r="E744" t="s">
        <v>106</v>
      </c>
      <c r="F744" s="86">
        <v>45167</v>
      </c>
      <c r="G744" s="77">
        <v>3476514.2385900002</v>
      </c>
      <c r="H744" s="77">
        <v>1.1584000000000001</v>
      </c>
      <c r="I744" s="77">
        <v>40.271926487999998</v>
      </c>
      <c r="J744" s="90">
        <f t="shared" si="11"/>
        <v>-1.4510668504363999E-4</v>
      </c>
      <c r="K744" s="90">
        <f>I744/'סכום נכסי הקרן'!$C$42</f>
        <v>1.4845636268233272E-6</v>
      </c>
    </row>
    <row r="745" spans="2:11">
      <c r="B745" t="s">
        <v>4271</v>
      </c>
      <c r="C745" t="s">
        <v>4273</v>
      </c>
      <c r="D745" t="s">
        <v>3173</v>
      </c>
      <c r="E745" t="s">
        <v>106</v>
      </c>
      <c r="F745" s="86">
        <v>45167</v>
      </c>
      <c r="G745" s="77">
        <v>2193.9299999999998</v>
      </c>
      <c r="H745" s="77">
        <v>1.158196</v>
      </c>
      <c r="I745" s="77">
        <v>2.5409999999999999E-2</v>
      </c>
      <c r="J745" s="90">
        <f t="shared" si="11"/>
        <v>-9.15566050225477E-8</v>
      </c>
      <c r="K745" s="90">
        <f>I745/'סכום נכסי הקרן'!$C$42</f>
        <v>9.3670119726755945E-10</v>
      </c>
    </row>
    <row r="746" spans="2:11">
      <c r="B746" t="s">
        <v>4274</v>
      </c>
      <c r="C746" t="s">
        <v>4275</v>
      </c>
      <c r="D746" t="s">
        <v>3173</v>
      </c>
      <c r="E746" t="s">
        <v>106</v>
      </c>
      <c r="F746" s="86">
        <v>45188</v>
      </c>
      <c r="G746" s="77">
        <v>5112520.9391040001</v>
      </c>
      <c r="H746" s="77">
        <v>1.0778589999999999</v>
      </c>
      <c r="I746" s="77">
        <v>55.105776486999993</v>
      </c>
      <c r="J746" s="90">
        <f t="shared" si="11"/>
        <v>-1.9855560064073414E-4</v>
      </c>
      <c r="K746" s="90">
        <f>I746/'סכום נכסי הקרן'!$C$42</f>
        <v>2.0313910591000168E-6</v>
      </c>
    </row>
    <row r="747" spans="2:11">
      <c r="B747" t="s">
        <v>4276</v>
      </c>
      <c r="C747" t="s">
        <v>4277</v>
      </c>
      <c r="D747" t="s">
        <v>3173</v>
      </c>
      <c r="E747" t="s">
        <v>106</v>
      </c>
      <c r="F747" s="86">
        <v>45190</v>
      </c>
      <c r="G747" s="77">
        <v>9622.5</v>
      </c>
      <c r="H747" s="77">
        <v>1.0752919999999999</v>
      </c>
      <c r="I747" s="77">
        <v>0.10346999999999999</v>
      </c>
      <c r="J747" s="90">
        <f t="shared" si="11"/>
        <v>-3.7282022517445924E-7</v>
      </c>
      <c r="K747" s="90">
        <f>I747/'סכום נכסי הקרן'!$C$42</f>
        <v>3.8142649697471218E-9</v>
      </c>
    </row>
    <row r="748" spans="2:11">
      <c r="B748" t="s">
        <v>4278</v>
      </c>
      <c r="C748" t="s">
        <v>4279</v>
      </c>
      <c r="D748" t="s">
        <v>3173</v>
      </c>
      <c r="E748" t="s">
        <v>106</v>
      </c>
      <c r="F748" s="86">
        <v>45189</v>
      </c>
      <c r="G748" s="77">
        <v>38490000</v>
      </c>
      <c r="H748" s="77">
        <v>1.05959</v>
      </c>
      <c r="I748" s="77">
        <v>407.83600000000001</v>
      </c>
      <c r="J748" s="90">
        <f t="shared" si="11"/>
        <v>-1.4695033280588653E-3</v>
      </c>
      <c r="K748" s="90">
        <f>I748/'סכום נכסי הקרן'!$C$42</f>
        <v>1.5034256965321228E-5</v>
      </c>
    </row>
    <row r="749" spans="2:11">
      <c r="B749" t="s">
        <v>4280</v>
      </c>
      <c r="C749" t="s">
        <v>4281</v>
      </c>
      <c r="D749" t="s">
        <v>3173</v>
      </c>
      <c r="E749" t="s">
        <v>106</v>
      </c>
      <c r="F749" s="86">
        <v>45189</v>
      </c>
      <c r="G749" s="77">
        <v>3849000</v>
      </c>
      <c r="H749" s="77">
        <v>0.92968600000000001</v>
      </c>
      <c r="I749" s="77">
        <v>35.7836</v>
      </c>
      <c r="J749" s="90">
        <f t="shared" si="11"/>
        <v>-1.2893447191990702E-4</v>
      </c>
      <c r="K749" s="90">
        <f>I749/'סכום נכסי הקרן'!$C$42</f>
        <v>1.3191082629887226E-6</v>
      </c>
    </row>
    <row r="750" spans="2:11">
      <c r="B750" t="s">
        <v>4280</v>
      </c>
      <c r="C750" t="s">
        <v>4282</v>
      </c>
      <c r="D750" t="s">
        <v>3173</v>
      </c>
      <c r="E750" t="s">
        <v>106</v>
      </c>
      <c r="F750" s="86">
        <v>45189</v>
      </c>
      <c r="G750" s="77">
        <v>3079200</v>
      </c>
      <c r="H750" s="77">
        <v>0.92968600000000001</v>
      </c>
      <c r="I750" s="77">
        <v>28.62688</v>
      </c>
      <c r="J750" s="90">
        <f t="shared" si="11"/>
        <v>-1.0314757753592563E-4</v>
      </c>
      <c r="K750" s="90">
        <f>I750/'סכום נכסי הקרן'!$C$42</f>
        <v>1.0552866103909781E-6</v>
      </c>
    </row>
    <row r="751" spans="2:11">
      <c r="B751" t="s">
        <v>4283</v>
      </c>
      <c r="C751" t="s">
        <v>4284</v>
      </c>
      <c r="D751" t="s">
        <v>3173</v>
      </c>
      <c r="E751" t="s">
        <v>106</v>
      </c>
      <c r="F751" s="86">
        <v>45189</v>
      </c>
      <c r="G751" s="77">
        <v>404145</v>
      </c>
      <c r="H751" s="77">
        <v>0.93756200000000001</v>
      </c>
      <c r="I751" s="77">
        <v>3.78911</v>
      </c>
      <c r="J751" s="90">
        <f t="shared" si="11"/>
        <v>-1.3652815728334739E-5</v>
      </c>
      <c r="K751" s="90">
        <f>I751/'סכום נכסי הקרן'!$C$42</f>
        <v>1.3967980612272658E-7</v>
      </c>
    </row>
    <row r="752" spans="2:11">
      <c r="B752" t="s">
        <v>4283</v>
      </c>
      <c r="C752" t="s">
        <v>4285</v>
      </c>
      <c r="D752" t="s">
        <v>3173</v>
      </c>
      <c r="E752" t="s">
        <v>106</v>
      </c>
      <c r="F752" s="86">
        <v>45189</v>
      </c>
      <c r="G752" s="77">
        <v>2193930</v>
      </c>
      <c r="H752" s="77">
        <v>0.93756300000000004</v>
      </c>
      <c r="I752" s="77">
        <v>20.569479999999999</v>
      </c>
      <c r="J752" s="90">
        <f t="shared" si="11"/>
        <v>-7.4115378035387422E-5</v>
      </c>
      <c r="K752" s="90">
        <f>I752/'סכום נכסי הקרן'!$C$42</f>
        <v>7.5826275258445961E-7</v>
      </c>
    </row>
    <row r="753" spans="2:11">
      <c r="B753" t="s">
        <v>4283</v>
      </c>
      <c r="C753" t="s">
        <v>4286</v>
      </c>
      <c r="D753" t="s">
        <v>3173</v>
      </c>
      <c r="E753" t="s">
        <v>106</v>
      </c>
      <c r="F753" s="86">
        <v>45189</v>
      </c>
      <c r="G753" s="77">
        <v>2809770</v>
      </c>
      <c r="H753" s="77">
        <v>0.93756300000000004</v>
      </c>
      <c r="I753" s="77">
        <v>26.343360000000001</v>
      </c>
      <c r="J753" s="90">
        <f t="shared" si="11"/>
        <v>-9.4919661805855266E-5</v>
      </c>
      <c r="K753" s="90">
        <f>I753/'סכום נכסי הקרן'!$C$42</f>
        <v>9.711081012219732E-7</v>
      </c>
    </row>
    <row r="754" spans="2:11">
      <c r="B754" t="s">
        <v>4287</v>
      </c>
      <c r="C754" t="s">
        <v>3211</v>
      </c>
      <c r="D754" t="s">
        <v>3173</v>
      </c>
      <c r="E754" t="s">
        <v>106</v>
      </c>
      <c r="F754" s="86">
        <v>45187</v>
      </c>
      <c r="G754" s="77">
        <v>14611190.331059001</v>
      </c>
      <c r="H754" s="77">
        <v>0.50063000000000002</v>
      </c>
      <c r="I754" s="77">
        <v>73.147942699999987</v>
      </c>
      <c r="J754" s="90">
        <f t="shared" si="11"/>
        <v>-2.6356463195575957E-4</v>
      </c>
      <c r="K754" s="90">
        <f>I754/'סכום נכסי הקרן'!$C$42</f>
        <v>2.6964882134887379E-6</v>
      </c>
    </row>
    <row r="755" spans="2:11">
      <c r="B755" t="s">
        <v>4288</v>
      </c>
      <c r="C755" t="s">
        <v>4289</v>
      </c>
      <c r="D755" t="s">
        <v>3173</v>
      </c>
      <c r="E755" t="s">
        <v>106</v>
      </c>
      <c r="F755" s="86">
        <v>45182</v>
      </c>
      <c r="G755" s="77">
        <v>818003.35025700007</v>
      </c>
      <c r="H755" s="77">
        <v>0.77907999999999999</v>
      </c>
      <c r="I755" s="77">
        <v>6.372902796</v>
      </c>
      <c r="J755" s="90">
        <f t="shared" si="11"/>
        <v>-2.2962666042521128E-5</v>
      </c>
      <c r="K755" s="90">
        <f>I755/'סכום נכסי הקרן'!$C$42</f>
        <v>2.3492741751605578E-7</v>
      </c>
    </row>
    <row r="756" spans="2:11">
      <c r="B756" t="s">
        <v>4288</v>
      </c>
      <c r="C756" t="s">
        <v>4290</v>
      </c>
      <c r="D756" t="s">
        <v>3173</v>
      </c>
      <c r="E756" t="s">
        <v>106</v>
      </c>
      <c r="F756" s="86">
        <v>45182</v>
      </c>
      <c r="G756" s="77">
        <v>127017</v>
      </c>
      <c r="H756" s="77">
        <v>0.77907700000000002</v>
      </c>
      <c r="I756" s="77">
        <v>0.98956</v>
      </c>
      <c r="J756" s="90">
        <f t="shared" si="11"/>
        <v>-3.5655550596659703E-6</v>
      </c>
      <c r="K756" s="90">
        <f>I756/'סכום נכסי הקרן'!$C$42</f>
        <v>3.6478631907441408E-8</v>
      </c>
    </row>
    <row r="757" spans="2:11">
      <c r="B757" t="s">
        <v>4288</v>
      </c>
      <c r="C757" t="s">
        <v>4291</v>
      </c>
      <c r="D757" t="s">
        <v>3173</v>
      </c>
      <c r="E757" t="s">
        <v>106</v>
      </c>
      <c r="F757" s="86">
        <v>45182</v>
      </c>
      <c r="G757" s="77">
        <v>577350</v>
      </c>
      <c r="H757" s="77">
        <v>0.77907999999999999</v>
      </c>
      <c r="I757" s="77">
        <v>4.4980200000000004</v>
      </c>
      <c r="J757" s="90">
        <f t="shared" si="11"/>
        <v>-1.6207140516470681E-5</v>
      </c>
      <c r="K757" s="90">
        <f>I757/'סכום נכסי הקרן'!$C$42</f>
        <v>1.6581270048537696E-7</v>
      </c>
    </row>
    <row r="758" spans="2:11">
      <c r="B758" t="s">
        <v>4288</v>
      </c>
      <c r="C758" t="s">
        <v>4292</v>
      </c>
      <c r="D758" t="s">
        <v>3173</v>
      </c>
      <c r="E758" t="s">
        <v>106</v>
      </c>
      <c r="F758" s="86">
        <v>45182</v>
      </c>
      <c r="G758" s="77">
        <v>7698</v>
      </c>
      <c r="H758" s="77">
        <v>0.779034</v>
      </c>
      <c r="I758" s="77">
        <v>5.9969999999999996E-2</v>
      </c>
      <c r="J758" s="90">
        <f t="shared" si="11"/>
        <v>-2.1608223546643782E-7</v>
      </c>
      <c r="K758" s="90">
        <f>I758/'סכום נכסי הקרן'!$C$42</f>
        <v>2.2107032979195411E-9</v>
      </c>
    </row>
    <row r="759" spans="2:11">
      <c r="B759" t="s">
        <v>4293</v>
      </c>
      <c r="C759" t="s">
        <v>4294</v>
      </c>
      <c r="D759" t="s">
        <v>3173</v>
      </c>
      <c r="E759" t="s">
        <v>106</v>
      </c>
      <c r="F759" s="86">
        <v>45195</v>
      </c>
      <c r="G759" s="77">
        <v>384900</v>
      </c>
      <c r="H759" s="77">
        <v>0.76868800000000004</v>
      </c>
      <c r="I759" s="77">
        <v>2.9586799999999998</v>
      </c>
      <c r="J759" s="90">
        <f t="shared" si="11"/>
        <v>-1.066063345722595E-5</v>
      </c>
      <c r="K759" s="90">
        <f>I759/'סכום נכסי הקרן'!$C$42</f>
        <v>1.0906726085523741E-7</v>
      </c>
    </row>
    <row r="760" spans="2:11">
      <c r="B760" t="s">
        <v>4295</v>
      </c>
      <c r="C760" t="s">
        <v>4296</v>
      </c>
      <c r="D760" t="s">
        <v>3173</v>
      </c>
      <c r="E760" t="s">
        <v>106</v>
      </c>
      <c r="F760" s="86">
        <v>45173</v>
      </c>
      <c r="G760" s="77">
        <v>4209731.9904359998</v>
      </c>
      <c r="H760" s="77">
        <v>0.93317700000000003</v>
      </c>
      <c r="I760" s="77">
        <v>39.284269583999993</v>
      </c>
      <c r="J760" s="90">
        <f t="shared" si="11"/>
        <v>-1.4154798716653174E-4</v>
      </c>
      <c r="K760" s="90">
        <f>I760/'סכום נכסי הקרן'!$C$42</f>
        <v>1.4481551496699868E-6</v>
      </c>
    </row>
    <row r="761" spans="2:11">
      <c r="B761" t="s">
        <v>4297</v>
      </c>
      <c r="C761" t="s">
        <v>4298</v>
      </c>
      <c r="D761" t="s">
        <v>3173</v>
      </c>
      <c r="E761" t="s">
        <v>106</v>
      </c>
      <c r="F761" s="86">
        <v>45183</v>
      </c>
      <c r="G761" s="77">
        <v>846.78</v>
      </c>
      <c r="H761" s="77">
        <v>0.59165299999999998</v>
      </c>
      <c r="I761" s="77">
        <v>5.0099999999999997E-3</v>
      </c>
      <c r="J761" s="90">
        <f t="shared" si="11"/>
        <v>-1.8051892607751434E-8</v>
      </c>
      <c r="K761" s="90">
        <f>I761/'סכום נכסי הקרן'!$C$42</f>
        <v>1.8468606841048692E-10</v>
      </c>
    </row>
    <row r="762" spans="2:11">
      <c r="B762" t="s">
        <v>4297</v>
      </c>
      <c r="C762" t="s">
        <v>4299</v>
      </c>
      <c r="D762" t="s">
        <v>3173</v>
      </c>
      <c r="E762" t="s">
        <v>106</v>
      </c>
      <c r="F762" s="86">
        <v>45183</v>
      </c>
      <c r="G762" s="77">
        <v>153960</v>
      </c>
      <c r="H762" s="77">
        <v>0.59201700000000002</v>
      </c>
      <c r="I762" s="77">
        <v>0.91147</v>
      </c>
      <c r="J762" s="90">
        <f t="shared" si="11"/>
        <v>-3.2841833443487425E-6</v>
      </c>
      <c r="K762" s="90">
        <f>I762/'סכום נכסי הקרן'!$C$42</f>
        <v>3.3599962230360587E-8</v>
      </c>
    </row>
    <row r="763" spans="2:11">
      <c r="B763" t="s">
        <v>4297</v>
      </c>
      <c r="C763" t="s">
        <v>4300</v>
      </c>
      <c r="D763" t="s">
        <v>3173</v>
      </c>
      <c r="E763" t="s">
        <v>106</v>
      </c>
      <c r="F763" s="86">
        <v>45183</v>
      </c>
      <c r="G763" s="77">
        <v>192450</v>
      </c>
      <c r="H763" s="77">
        <v>0.59201899999999996</v>
      </c>
      <c r="I763" s="77">
        <v>1.13934</v>
      </c>
      <c r="J763" s="90">
        <f t="shared" si="11"/>
        <v>-4.1052381883663715E-6</v>
      </c>
      <c r="K763" s="90">
        <f>I763/'סכום נכסי הקרן'!$C$42</f>
        <v>4.20000449466675E-8</v>
      </c>
    </row>
    <row r="764" spans="2:11">
      <c r="B764" t="s">
        <v>4297</v>
      </c>
      <c r="C764" t="s">
        <v>4301</v>
      </c>
      <c r="D764" t="s">
        <v>3173</v>
      </c>
      <c r="E764" t="s">
        <v>106</v>
      </c>
      <c r="F764" s="86">
        <v>45183</v>
      </c>
      <c r="G764" s="77">
        <v>6543.3</v>
      </c>
      <c r="H764" s="77">
        <v>0.59205600000000003</v>
      </c>
      <c r="I764" s="77">
        <v>3.8740000000000004E-2</v>
      </c>
      <c r="J764" s="90">
        <f t="shared" si="11"/>
        <v>-1.3958689014456901E-7</v>
      </c>
      <c r="K764" s="90">
        <f>I764/'סכום נכסי הקרן'!$C$42</f>
        <v>1.4280914750942643E-9</v>
      </c>
    </row>
    <row r="765" spans="2:11">
      <c r="B765" t="s">
        <v>4302</v>
      </c>
      <c r="C765" t="s">
        <v>4303</v>
      </c>
      <c r="D765" t="s">
        <v>3173</v>
      </c>
      <c r="E765" t="s">
        <v>106</v>
      </c>
      <c r="F765" s="86">
        <v>45187</v>
      </c>
      <c r="G765" s="77">
        <v>13581769.475993</v>
      </c>
      <c r="H765" s="77">
        <v>0.53651700000000002</v>
      </c>
      <c r="I765" s="77">
        <v>72.868560908999982</v>
      </c>
      <c r="J765" s="90">
        <f t="shared" si="11"/>
        <v>-2.6255797125961317E-4</v>
      </c>
      <c r="K765" s="90">
        <f>I765/'סכום נכסי הקרן'!$C$42</f>
        <v>2.6861892265495616E-6</v>
      </c>
    </row>
    <row r="766" spans="2:11">
      <c r="B766" t="s">
        <v>4304</v>
      </c>
      <c r="C766" t="s">
        <v>4305</v>
      </c>
      <c r="D766" t="s">
        <v>3173</v>
      </c>
      <c r="E766" t="s">
        <v>106</v>
      </c>
      <c r="F766" s="86">
        <v>45176</v>
      </c>
      <c r="G766" s="77">
        <v>1158838.07953</v>
      </c>
      <c r="H766" s="77">
        <v>2.0441999999999998E-2</v>
      </c>
      <c r="I766" s="77">
        <v>0.23688589300000001</v>
      </c>
      <c r="J766" s="90">
        <f t="shared" si="11"/>
        <v>-8.5354065882780399E-7</v>
      </c>
      <c r="K766" s="90">
        <f>I766/'סכום נכסי הקרן'!$C$42</f>
        <v>8.7324399680793E-9</v>
      </c>
    </row>
    <row r="767" spans="2:11">
      <c r="B767" t="s">
        <v>4306</v>
      </c>
      <c r="C767" t="s">
        <v>4307</v>
      </c>
      <c r="D767" t="s">
        <v>3173</v>
      </c>
      <c r="E767" t="s">
        <v>106</v>
      </c>
      <c r="F767" s="86">
        <v>45196</v>
      </c>
      <c r="G767" s="77">
        <v>23094000</v>
      </c>
      <c r="H767" s="77">
        <v>-2.9005E-2</v>
      </c>
      <c r="I767" s="77">
        <v>-6.6983999999999995</v>
      </c>
      <c r="J767" s="90">
        <f t="shared" si="11"/>
        <v>2.4135488511728982E-5</v>
      </c>
      <c r="K767" s="90">
        <f>I767/'סכום נכסי הקרן'!$C$42</f>
        <v>-2.469263793694223E-7</v>
      </c>
    </row>
    <row r="768" spans="2:11">
      <c r="B768" t="s">
        <v>4308</v>
      </c>
      <c r="C768" t="s">
        <v>4309</v>
      </c>
      <c r="D768" t="s">
        <v>3173</v>
      </c>
      <c r="E768" t="s">
        <v>106</v>
      </c>
      <c r="F768" s="86">
        <v>45176</v>
      </c>
      <c r="G768" s="77">
        <v>1924.5</v>
      </c>
      <c r="H768" s="77">
        <v>-1.8706E-2</v>
      </c>
      <c r="I768" s="77">
        <v>-3.5999999999999997E-4</v>
      </c>
      <c r="J768" s="90">
        <f t="shared" si="11"/>
        <v>1.2971419837905221E-9</v>
      </c>
      <c r="K768" s="90">
        <f>I768/'סכום נכסי הקרן'!$C$42</f>
        <v>-1.3270855215124809E-11</v>
      </c>
    </row>
    <row r="769" spans="2:11">
      <c r="B769" t="s">
        <v>3220</v>
      </c>
      <c r="C769" t="s">
        <v>4310</v>
      </c>
      <c r="D769" t="s">
        <v>3173</v>
      </c>
      <c r="E769" t="s">
        <v>106</v>
      </c>
      <c r="F769" s="86">
        <v>45196</v>
      </c>
      <c r="G769" s="77">
        <v>2309400</v>
      </c>
      <c r="H769" s="77">
        <v>-2.3726000000000001E-2</v>
      </c>
      <c r="I769" s="77">
        <v>-0.54791999999999996</v>
      </c>
      <c r="J769" s="90">
        <f t="shared" si="11"/>
        <v>1.9742500993291746E-6</v>
      </c>
      <c r="K769" s="90">
        <f>I769/'סכום נכסי הקרן'!$C$42</f>
        <v>-2.0198241637419958E-8</v>
      </c>
    </row>
    <row r="770" spans="2:11">
      <c r="B770" t="s">
        <v>3220</v>
      </c>
      <c r="C770" t="s">
        <v>4311</v>
      </c>
      <c r="D770" t="s">
        <v>3173</v>
      </c>
      <c r="E770" t="s">
        <v>106</v>
      </c>
      <c r="F770" s="86">
        <v>45196</v>
      </c>
      <c r="G770" s="77">
        <v>5003700</v>
      </c>
      <c r="H770" s="77">
        <v>-2.3726000000000001E-2</v>
      </c>
      <c r="I770" s="77">
        <v>-1.18716</v>
      </c>
      <c r="J770" s="90">
        <f t="shared" si="11"/>
        <v>4.2775418818798791E-6</v>
      </c>
      <c r="K770" s="90">
        <f>I770/'סכום נכסי הקרן'!$C$42</f>
        <v>-4.3762856881076584E-8</v>
      </c>
    </row>
    <row r="771" spans="2:11">
      <c r="B771" t="s">
        <v>3220</v>
      </c>
      <c r="C771" t="s">
        <v>4312</v>
      </c>
      <c r="D771" t="s">
        <v>3173</v>
      </c>
      <c r="E771" t="s">
        <v>106</v>
      </c>
      <c r="F771" s="86">
        <v>45196</v>
      </c>
      <c r="G771" s="77">
        <v>962250</v>
      </c>
      <c r="H771" s="77">
        <v>-2.3726000000000001E-2</v>
      </c>
      <c r="I771" s="77">
        <v>-0.2283</v>
      </c>
      <c r="J771" s="90">
        <f t="shared" si="11"/>
        <v>8.2260420805382289E-7</v>
      </c>
      <c r="K771" s="90">
        <f>I771/'סכום נכסי הקרן'!$C$42</f>
        <v>-8.415934015591651E-9</v>
      </c>
    </row>
    <row r="772" spans="2:11">
      <c r="B772" t="s">
        <v>3220</v>
      </c>
      <c r="C772" t="s">
        <v>3672</v>
      </c>
      <c r="D772" t="s">
        <v>3173</v>
      </c>
      <c r="E772" t="s">
        <v>106</v>
      </c>
      <c r="F772" s="86">
        <v>45196</v>
      </c>
      <c r="G772" s="77">
        <v>3464100</v>
      </c>
      <c r="H772" s="77">
        <v>-2.3726000000000001E-2</v>
      </c>
      <c r="I772" s="77">
        <v>-0.82187999999999994</v>
      </c>
      <c r="J772" s="90">
        <f t="shared" si="11"/>
        <v>2.9613751489937621E-6</v>
      </c>
      <c r="K772" s="90">
        <f>I772/'סכום נכסי הקרן'!$C$42</f>
        <v>-3.0297362456129942E-8</v>
      </c>
    </row>
    <row r="773" spans="2:11">
      <c r="B773" t="s">
        <v>3220</v>
      </c>
      <c r="C773" t="s">
        <v>4100</v>
      </c>
      <c r="D773" t="s">
        <v>3173</v>
      </c>
      <c r="E773" t="s">
        <v>106</v>
      </c>
      <c r="F773" s="86">
        <v>45196</v>
      </c>
      <c r="G773" s="77">
        <v>461880</v>
      </c>
      <c r="H773" s="77">
        <v>-2.3725E-2</v>
      </c>
      <c r="I773" s="77">
        <v>-0.10958</v>
      </c>
      <c r="J773" s="90">
        <f t="shared" si="11"/>
        <v>3.9483560717712619E-7</v>
      </c>
      <c r="K773" s="90">
        <f>I773/'סכום נכסי הקרן'!$C$42</f>
        <v>-4.039500873537157E-9</v>
      </c>
    </row>
    <row r="774" spans="2:11">
      <c r="B774" t="s">
        <v>3220</v>
      </c>
      <c r="C774" t="s">
        <v>4313</v>
      </c>
      <c r="D774" t="s">
        <v>3173</v>
      </c>
      <c r="E774" t="s">
        <v>106</v>
      </c>
      <c r="F774" s="86">
        <v>45196</v>
      </c>
      <c r="G774" s="77">
        <v>3849</v>
      </c>
      <c r="H774" s="77">
        <v>-2.3643000000000001E-2</v>
      </c>
      <c r="I774" s="77">
        <v>-9.1E-4</v>
      </c>
      <c r="J774" s="90">
        <f t="shared" si="11"/>
        <v>3.2788866812482645E-9</v>
      </c>
      <c r="K774" s="90">
        <f>I774/'סכום נכסי הקרן'!$C$42</f>
        <v>-3.3545772904898825E-11</v>
      </c>
    </row>
    <row r="775" spans="2:11">
      <c r="B775" t="s">
        <v>3220</v>
      </c>
      <c r="C775" t="s">
        <v>4314</v>
      </c>
      <c r="D775" t="s">
        <v>3173</v>
      </c>
      <c r="E775" t="s">
        <v>106</v>
      </c>
      <c r="F775" s="86">
        <v>45196</v>
      </c>
      <c r="G775" s="77">
        <v>2309400</v>
      </c>
      <c r="H775" s="77">
        <v>-2.3726000000000001E-2</v>
      </c>
      <c r="I775" s="77">
        <v>-0.54791999999999996</v>
      </c>
      <c r="J775" s="90">
        <f t="shared" si="11"/>
        <v>1.9742500993291746E-6</v>
      </c>
      <c r="K775" s="90">
        <f>I775/'סכום נכסי הקרן'!$C$42</f>
        <v>-2.0198241637419958E-8</v>
      </c>
    </row>
    <row r="776" spans="2:11">
      <c r="B776" t="s">
        <v>3220</v>
      </c>
      <c r="C776" t="s">
        <v>3285</v>
      </c>
      <c r="D776" t="s">
        <v>3173</v>
      </c>
      <c r="E776" t="s">
        <v>106</v>
      </c>
      <c r="F776" s="86">
        <v>45196</v>
      </c>
      <c r="G776" s="77">
        <v>1039230</v>
      </c>
      <c r="H776" s="77">
        <v>-2.3725E-2</v>
      </c>
      <c r="I776" s="77">
        <v>-0.24656</v>
      </c>
      <c r="J776" s="90">
        <f t="shared" si="11"/>
        <v>8.8839813200941989E-7</v>
      </c>
      <c r="K776" s="90">
        <f>I776/'סכום נכסי הקרן'!$C$42</f>
        <v>-9.0890612828921472E-9</v>
      </c>
    </row>
    <row r="777" spans="2:11">
      <c r="B777" t="s">
        <v>3220</v>
      </c>
      <c r="C777" t="s">
        <v>4315</v>
      </c>
      <c r="D777" t="s">
        <v>3173</v>
      </c>
      <c r="E777" t="s">
        <v>106</v>
      </c>
      <c r="F777" s="86">
        <v>45197</v>
      </c>
      <c r="G777" s="77">
        <v>76980</v>
      </c>
      <c r="H777" s="77">
        <v>-2.3720000000000001E-2</v>
      </c>
      <c r="I777" s="77">
        <v>-1.8260000000000002E-2</v>
      </c>
      <c r="J777" s="90">
        <f t="shared" si="11"/>
        <v>6.5793923955597053E-8</v>
      </c>
      <c r="K777" s="90">
        <f>I777/'סכום נכסי הקרן'!$C$42</f>
        <v>-6.7312726730049738E-10</v>
      </c>
    </row>
    <row r="778" spans="2:11">
      <c r="B778" t="s">
        <v>3220</v>
      </c>
      <c r="C778" t="s">
        <v>4316</v>
      </c>
      <c r="D778" t="s">
        <v>3173</v>
      </c>
      <c r="E778" t="s">
        <v>106</v>
      </c>
      <c r="F778" s="86">
        <v>45197</v>
      </c>
      <c r="G778" s="77">
        <v>15396</v>
      </c>
      <c r="H778" s="77">
        <v>-2.3706999999999999E-2</v>
      </c>
      <c r="I778" s="77">
        <v>-3.65E-3</v>
      </c>
      <c r="J778" s="90">
        <f t="shared" si="11"/>
        <v>1.3151578446765017E-8</v>
      </c>
      <c r="K778" s="90">
        <f>I778/'סכום נכסי הקרן'!$C$42</f>
        <v>-1.345517264866821E-10</v>
      </c>
    </row>
    <row r="779" spans="2:11">
      <c r="B779" t="s">
        <v>3220</v>
      </c>
      <c r="C779" t="s">
        <v>4088</v>
      </c>
      <c r="D779" t="s">
        <v>3173</v>
      </c>
      <c r="E779" t="s">
        <v>106</v>
      </c>
      <c r="F779" s="86">
        <v>45197</v>
      </c>
      <c r="G779" s="77">
        <v>192450</v>
      </c>
      <c r="H779" s="77">
        <v>-2.3726000000000001E-2</v>
      </c>
      <c r="I779" s="77">
        <v>-4.5659999999999999E-2</v>
      </c>
      <c r="J779" s="90">
        <f t="shared" si="11"/>
        <v>1.6452084161076457E-7</v>
      </c>
      <c r="K779" s="90">
        <f>I779/'סכום נכסי הקרן'!$C$42</f>
        <v>-1.6831868031183299E-9</v>
      </c>
    </row>
    <row r="780" spans="2:11">
      <c r="B780" t="s">
        <v>3220</v>
      </c>
      <c r="C780" t="s">
        <v>4317</v>
      </c>
      <c r="D780" t="s">
        <v>3173</v>
      </c>
      <c r="E780" t="s">
        <v>106</v>
      </c>
      <c r="F780" s="86">
        <v>45197</v>
      </c>
      <c r="G780" s="77">
        <v>692820</v>
      </c>
      <c r="H780" s="77">
        <v>-2.3726000000000001E-2</v>
      </c>
      <c r="I780" s="77">
        <v>-0.16438</v>
      </c>
      <c r="J780" s="90">
        <f t="shared" ref="J780:J843" si="12">I780/$I$11</f>
        <v>5.9228944248746127E-7</v>
      </c>
      <c r="K780" s="90">
        <f>I780/'סכום נכסי הקרן'!$C$42</f>
        <v>-6.0596199451728227E-9</v>
      </c>
    </row>
    <row r="781" spans="2:11">
      <c r="B781" t="s">
        <v>4318</v>
      </c>
      <c r="C781" t="s">
        <v>4319</v>
      </c>
      <c r="D781" t="s">
        <v>3173</v>
      </c>
      <c r="E781" t="s">
        <v>106</v>
      </c>
      <c r="F781" s="86">
        <v>45180</v>
      </c>
      <c r="G781" s="77">
        <v>1231680</v>
      </c>
      <c r="H781" s="77">
        <v>-2.3725E-2</v>
      </c>
      <c r="I781" s="77">
        <v>-0.29222000000000004</v>
      </c>
      <c r="J781" s="90">
        <f t="shared" si="12"/>
        <v>1.0529189736201846E-6</v>
      </c>
      <c r="K781" s="90">
        <f>I781/'סכום נכסי הקרן'!$C$42</f>
        <v>-1.0772248086010478E-8</v>
      </c>
    </row>
    <row r="782" spans="2:11">
      <c r="B782" t="s">
        <v>4320</v>
      </c>
      <c r="C782" t="s">
        <v>4321</v>
      </c>
      <c r="D782" t="s">
        <v>3173</v>
      </c>
      <c r="E782" t="s">
        <v>106</v>
      </c>
      <c r="F782" s="86">
        <v>45176</v>
      </c>
      <c r="G782" s="77">
        <v>9020854.2652199995</v>
      </c>
      <c r="H782" s="77">
        <v>4.2625999999999997E-2</v>
      </c>
      <c r="I782" s="77">
        <v>3.8452104179999997</v>
      </c>
      <c r="J782" s="90">
        <f t="shared" si="12"/>
        <v>-1.3854955193601398E-5</v>
      </c>
      <c r="K782" s="90">
        <f>I782/'סכום נכסי הקרן'!$C$42</f>
        <v>1.4174786313602096E-7</v>
      </c>
    </row>
    <row r="783" spans="2:11">
      <c r="B783" t="s">
        <v>4322</v>
      </c>
      <c r="C783" t="s">
        <v>4323</v>
      </c>
      <c r="D783" t="s">
        <v>3173</v>
      </c>
      <c r="E783" t="s">
        <v>106</v>
      </c>
      <c r="F783" s="86">
        <v>45196</v>
      </c>
      <c r="G783" s="77">
        <v>8852700</v>
      </c>
      <c r="H783" s="77">
        <v>6.0660000000000002E-3</v>
      </c>
      <c r="I783" s="77">
        <v>0.53697000000000006</v>
      </c>
      <c r="J783" s="90">
        <f t="shared" si="12"/>
        <v>-1.9347953639888799E-6</v>
      </c>
      <c r="K783" s="90">
        <f>I783/'סכום נכסי הקרן'!$C$42</f>
        <v>1.9794586457959917E-8</v>
      </c>
    </row>
    <row r="784" spans="2:11">
      <c r="B784" t="s">
        <v>4322</v>
      </c>
      <c r="C784" t="s">
        <v>4324</v>
      </c>
      <c r="D784" t="s">
        <v>3173</v>
      </c>
      <c r="E784" t="s">
        <v>106</v>
      </c>
      <c r="F784" s="86">
        <v>45196</v>
      </c>
      <c r="G784" s="77">
        <v>3849000</v>
      </c>
      <c r="H784" s="77">
        <v>6.0660000000000002E-3</v>
      </c>
      <c r="I784" s="77">
        <v>0.23347000000000001</v>
      </c>
      <c r="J784" s="90">
        <f t="shared" si="12"/>
        <v>-8.4123260820992569E-7</v>
      </c>
      <c r="K784" s="90">
        <f>I784/'סכום נכסי הקרן'!$C$42</f>
        <v>8.6065182418755264E-9</v>
      </c>
    </row>
    <row r="785" spans="2:14">
      <c r="B785" t="s">
        <v>4325</v>
      </c>
      <c r="C785" t="s">
        <v>4326</v>
      </c>
      <c r="D785" t="s">
        <v>3173</v>
      </c>
      <c r="E785" t="s">
        <v>106</v>
      </c>
      <c r="F785" s="86">
        <v>45176</v>
      </c>
      <c r="G785" s="77">
        <v>14880234</v>
      </c>
      <c r="H785" s="77">
        <v>-4.3270000000000001E-3</v>
      </c>
      <c r="I785" s="77">
        <v>-0.64382000000000006</v>
      </c>
      <c r="J785" s="90">
        <f t="shared" si="12"/>
        <v>2.3197943111222616E-6</v>
      </c>
      <c r="K785" s="90">
        <f>I785/'סכום נכסי הקרן'!$C$42</f>
        <v>-2.3733450012782378E-8</v>
      </c>
    </row>
    <row r="786" spans="2:14">
      <c r="B786" t="s">
        <v>4325</v>
      </c>
      <c r="C786" t="s">
        <v>3830</v>
      </c>
      <c r="D786" t="s">
        <v>3173</v>
      </c>
      <c r="E786" t="s">
        <v>106</v>
      </c>
      <c r="F786" s="86">
        <v>45176</v>
      </c>
      <c r="G786" s="77">
        <v>20252283.300000001</v>
      </c>
      <c r="H786" s="77">
        <v>-4.3270000000000001E-3</v>
      </c>
      <c r="I786" s="77">
        <v>-0.87624999999999997</v>
      </c>
      <c r="J786" s="90">
        <f t="shared" si="12"/>
        <v>3.157279620267903E-6</v>
      </c>
      <c r="K786" s="90">
        <f>I786/'סכום נכסי הקרן'!$C$42</f>
        <v>-3.2301630228480872E-8</v>
      </c>
    </row>
    <row r="787" spans="2:14">
      <c r="B787" t="s">
        <v>4325</v>
      </c>
      <c r="C787" t="s">
        <v>4327</v>
      </c>
      <c r="D787" t="s">
        <v>3173</v>
      </c>
      <c r="E787" t="s">
        <v>106</v>
      </c>
      <c r="F787" s="86">
        <v>45176</v>
      </c>
      <c r="G787" s="77">
        <v>65952999.899999999</v>
      </c>
      <c r="H787" s="77">
        <v>-4.3270000000000001E-3</v>
      </c>
      <c r="I787" s="77">
        <v>-2.8535599999999999</v>
      </c>
      <c r="J787" s="90">
        <f t="shared" si="12"/>
        <v>1.0281867997959118E-5</v>
      </c>
      <c r="K787" s="90">
        <f>I787/'סכום נכסי הקרן'!$C$42</f>
        <v>-1.0519217113242098E-7</v>
      </c>
    </row>
    <row r="788" spans="2:14">
      <c r="B788" t="s">
        <v>4325</v>
      </c>
      <c r="C788" t="s">
        <v>4328</v>
      </c>
      <c r="D788" t="s">
        <v>3173</v>
      </c>
      <c r="E788" t="s">
        <v>106</v>
      </c>
      <c r="F788" s="86">
        <v>45176</v>
      </c>
      <c r="G788" s="77">
        <v>5965950</v>
      </c>
      <c r="H788" s="77">
        <v>-4.3270000000000001E-3</v>
      </c>
      <c r="I788" s="77">
        <v>-0.25812999999999997</v>
      </c>
      <c r="J788" s="90">
        <f t="shared" si="12"/>
        <v>9.3008683409957634E-7</v>
      </c>
      <c r="K788" s="90">
        <f>I788/'סכום נכסי הקרן'!$C$42</f>
        <v>-9.5155718241115752E-9</v>
      </c>
    </row>
    <row r="789" spans="2:14">
      <c r="B789" t="s">
        <v>4329</v>
      </c>
      <c r="C789" t="s">
        <v>4330</v>
      </c>
      <c r="D789" t="s">
        <v>3173</v>
      </c>
      <c r="E789" t="s">
        <v>106</v>
      </c>
      <c r="F789" s="86">
        <v>45196</v>
      </c>
      <c r="G789" s="77">
        <v>5317021.7766659996</v>
      </c>
      <c r="H789" s="77">
        <v>4.8323999999999999E-2</v>
      </c>
      <c r="I789" s="77">
        <v>2.5694103670000001</v>
      </c>
      <c r="J789" s="90">
        <f t="shared" si="12"/>
        <v>-9.2580279461730942E-6</v>
      </c>
      <c r="K789" s="90">
        <f>I789/'סכום נכסי הקרן'!$C$42</f>
        <v>9.4717424913049176E-8</v>
      </c>
    </row>
    <row r="790" spans="2:14">
      <c r="B790" t="s">
        <v>4331</v>
      </c>
      <c r="C790" t="s">
        <v>4332</v>
      </c>
      <c r="D790" t="s">
        <v>3173</v>
      </c>
      <c r="E790" t="s">
        <v>106</v>
      </c>
      <c r="F790" s="86">
        <v>45197</v>
      </c>
      <c r="G790" s="77">
        <v>3885515.9137180001</v>
      </c>
      <c r="H790" s="77">
        <v>9.3530000000000002E-3</v>
      </c>
      <c r="I790" s="77">
        <v>0.36341536199999996</v>
      </c>
      <c r="J790" s="90">
        <f t="shared" si="12"/>
        <v>-1.3094481211239744E-6</v>
      </c>
      <c r="K790" s="90">
        <f>I790/'סכום נכסי הקרן'!$C$42</f>
        <v>1.339675736681714E-8</v>
      </c>
    </row>
    <row r="791" spans="2:14">
      <c r="B791" t="s">
        <v>4333</v>
      </c>
      <c r="C791" t="s">
        <v>4334</v>
      </c>
      <c r="D791" t="s">
        <v>3173</v>
      </c>
      <c r="E791" t="s">
        <v>106</v>
      </c>
      <c r="F791" s="86">
        <v>45197</v>
      </c>
      <c r="G791" s="77">
        <v>2501850</v>
      </c>
      <c r="H791" s="77">
        <v>-1.6628E-2</v>
      </c>
      <c r="I791" s="77">
        <v>-0.41599999999999998</v>
      </c>
      <c r="J791" s="90">
        <f t="shared" si="12"/>
        <v>1.4989196257134924E-6</v>
      </c>
      <c r="K791" s="90">
        <f>I791/'סכום נכסי הקרן'!$C$42</f>
        <v>-1.5335210470810891E-8</v>
      </c>
    </row>
    <row r="792" spans="2:14" s="97" customFormat="1">
      <c r="B792" s="79" t="s">
        <v>4335</v>
      </c>
      <c r="C792" s="79"/>
      <c r="D792" s="79"/>
      <c r="E792" s="79"/>
      <c r="F792" s="96"/>
      <c r="G792" s="81"/>
      <c r="H792" s="81"/>
      <c r="I792" s="81">
        <f>SUM(I793:I1092)</f>
        <v>60809.821100207009</v>
      </c>
      <c r="J792" s="89">
        <f t="shared" si="12"/>
        <v>-0.21910825548852578</v>
      </c>
      <c r="K792" s="89">
        <f>I792/'סכום נכסי הקרן'!$C$42</f>
        <v>2.2416620318846912E-3</v>
      </c>
      <c r="M792" s="101"/>
      <c r="N792" s="101"/>
    </row>
    <row r="793" spans="2:14">
      <c r="B793" t="s">
        <v>4336</v>
      </c>
      <c r="C793" t="s">
        <v>4337</v>
      </c>
      <c r="D793" t="s">
        <v>3173</v>
      </c>
      <c r="E793" t="s">
        <v>106</v>
      </c>
      <c r="F793" s="86">
        <v>45133</v>
      </c>
      <c r="G793" s="77">
        <v>94231.5</v>
      </c>
      <c r="H793" s="77">
        <v>-2.1121919999999998</v>
      </c>
      <c r="I793" s="77">
        <v>-1.9903499999999998</v>
      </c>
      <c r="J793" s="90">
        <f t="shared" si="12"/>
        <v>7.1715737428818493E-6</v>
      </c>
      <c r="K793" s="90">
        <f>I793/'סכום נכסי הקרן'!$C$42</f>
        <v>-7.3371240770621284E-8</v>
      </c>
    </row>
    <row r="794" spans="2:14">
      <c r="B794" t="s">
        <v>4338</v>
      </c>
      <c r="C794" t="s">
        <v>3764</v>
      </c>
      <c r="D794" t="s">
        <v>3173</v>
      </c>
      <c r="E794" t="s">
        <v>106</v>
      </c>
      <c r="F794" s="86">
        <v>45187</v>
      </c>
      <c r="G794" s="77">
        <v>118588</v>
      </c>
      <c r="H794" s="77">
        <v>-1.236837</v>
      </c>
      <c r="I794" s="77">
        <v>-1.4667399999999999</v>
      </c>
      <c r="J794" s="90">
        <f t="shared" si="12"/>
        <v>5.2849167591803074E-6</v>
      </c>
      <c r="K794" s="90">
        <f>I794/'סכום נכסי הקרן'!$C$42</f>
        <v>-5.4069150495089342E-8</v>
      </c>
    </row>
    <row r="795" spans="2:14">
      <c r="B795" t="s">
        <v>4339</v>
      </c>
      <c r="C795" t="s">
        <v>4340</v>
      </c>
      <c r="D795" t="s">
        <v>3173</v>
      </c>
      <c r="E795" t="s">
        <v>120</v>
      </c>
      <c r="F795" s="86">
        <v>45168</v>
      </c>
      <c r="G795" s="77">
        <v>125304.2</v>
      </c>
      <c r="H795" s="77">
        <v>1.3720289999999999</v>
      </c>
      <c r="I795" s="77">
        <v>1.7192100000000001</v>
      </c>
      <c r="J795" s="90">
        <f t="shared" si="12"/>
        <v>-6.1946096387569556E-6</v>
      </c>
      <c r="K795" s="90">
        <f>I795/'סכום נכסי הקרן'!$C$42</f>
        <v>6.3376074984429793E-8</v>
      </c>
    </row>
    <row r="796" spans="2:14">
      <c r="B796" t="s">
        <v>4341</v>
      </c>
      <c r="C796" t="s">
        <v>4342</v>
      </c>
      <c r="D796" t="s">
        <v>3173</v>
      </c>
      <c r="E796" t="s">
        <v>106</v>
      </c>
      <c r="F796" s="86">
        <v>45127</v>
      </c>
      <c r="G796" s="77">
        <v>340188.98</v>
      </c>
      <c r="H796" s="77">
        <v>2.6752400000000001</v>
      </c>
      <c r="I796" s="77">
        <v>9.1008700000000005</v>
      </c>
      <c r="J796" s="90">
        <f t="shared" si="12"/>
        <v>-3.2792001572276808E-5</v>
      </c>
      <c r="K796" s="90">
        <f>I796/'סכום נכסי הקרן'!$C$42</f>
        <v>3.3548980028242483E-7</v>
      </c>
    </row>
    <row r="797" spans="2:14">
      <c r="B797" t="s">
        <v>4343</v>
      </c>
      <c r="C797" t="s">
        <v>4344</v>
      </c>
      <c r="D797" t="s">
        <v>3173</v>
      </c>
      <c r="E797" t="s">
        <v>106</v>
      </c>
      <c r="F797" s="86">
        <v>45133</v>
      </c>
      <c r="G797" s="77">
        <v>18686.59</v>
      </c>
      <c r="H797" s="77">
        <v>2.0313500000000002</v>
      </c>
      <c r="I797" s="77">
        <v>0.37958999999999998</v>
      </c>
      <c r="J797" s="90">
        <f t="shared" si="12"/>
        <v>-1.3677281267417897E-6</v>
      </c>
      <c r="K797" s="90">
        <f>I797/'סכום נכסי הקרן'!$C$42</f>
        <v>1.399301091974785E-8</v>
      </c>
    </row>
    <row r="798" spans="2:14">
      <c r="B798" t="s">
        <v>4345</v>
      </c>
      <c r="C798" t="s">
        <v>4346</v>
      </c>
      <c r="D798" t="s">
        <v>3173</v>
      </c>
      <c r="E798" t="s">
        <v>110</v>
      </c>
      <c r="F798" s="86">
        <v>45197</v>
      </c>
      <c r="G798" s="77">
        <v>142490.75</v>
      </c>
      <c r="H798" s="77">
        <v>-0.34626800000000002</v>
      </c>
      <c r="I798" s="77">
        <v>-0.49339999999999995</v>
      </c>
      <c r="J798" s="90">
        <f t="shared" si="12"/>
        <v>1.7778051522284545E-6</v>
      </c>
      <c r="K798" s="90">
        <f>I798/'סכום נכסי הקרן'!$C$42</f>
        <v>-1.8188444342062725E-8</v>
      </c>
    </row>
    <row r="799" spans="2:14">
      <c r="B799" t="s">
        <v>4347</v>
      </c>
      <c r="C799" t="s">
        <v>4348</v>
      </c>
      <c r="D799" t="s">
        <v>3173</v>
      </c>
      <c r="E799" t="s">
        <v>110</v>
      </c>
      <c r="F799" s="86">
        <v>45145</v>
      </c>
      <c r="G799" s="77">
        <v>1154936.6000000001</v>
      </c>
      <c r="H799" s="77">
        <v>4.3713389999999999</v>
      </c>
      <c r="I799" s="77">
        <v>50.486190000000001</v>
      </c>
      <c r="J799" s="90">
        <f t="shared" si="12"/>
        <v>-1.8191043514062562E-4</v>
      </c>
      <c r="K799" s="90">
        <f>I799/'סכום נכסי הקרן'!$C$42</f>
        <v>1.8610969940368946E-6</v>
      </c>
    </row>
    <row r="800" spans="2:14">
      <c r="B800" t="s">
        <v>4349</v>
      </c>
      <c r="C800" t="s">
        <v>4350</v>
      </c>
      <c r="D800" t="s">
        <v>3173</v>
      </c>
      <c r="E800" t="s">
        <v>113</v>
      </c>
      <c r="F800" s="86">
        <v>45197</v>
      </c>
      <c r="G800" s="77">
        <v>70217.88</v>
      </c>
      <c r="H800" s="77">
        <v>-0.485759</v>
      </c>
      <c r="I800" s="77">
        <v>-0.34108999999999995</v>
      </c>
      <c r="J800" s="90">
        <f t="shared" si="12"/>
        <v>1.2290059979197478E-6</v>
      </c>
      <c r="K800" s="90">
        <f>I800/'סכום נכסי הקרן'!$C$42</f>
        <v>-1.2573766681463669E-8</v>
      </c>
    </row>
    <row r="801" spans="2:11">
      <c r="B801" t="s">
        <v>4351</v>
      </c>
      <c r="C801" t="s">
        <v>4352</v>
      </c>
      <c r="D801" t="s">
        <v>3173</v>
      </c>
      <c r="E801" t="s">
        <v>113</v>
      </c>
      <c r="F801" s="86">
        <v>45113</v>
      </c>
      <c r="G801" s="77">
        <v>220067.34</v>
      </c>
      <c r="H801" s="77">
        <v>3.812665</v>
      </c>
      <c r="I801" s="77">
        <v>8.3904300000000003</v>
      </c>
      <c r="J801" s="90">
        <f t="shared" si="12"/>
        <v>-3.0232163930709757E-5</v>
      </c>
      <c r="K801" s="90">
        <f>I801/'סכום נכסי הקרן'!$C$42</f>
        <v>3.0930050478511015E-7</v>
      </c>
    </row>
    <row r="802" spans="2:11">
      <c r="B802" t="s">
        <v>4353</v>
      </c>
      <c r="C802" t="s">
        <v>3972</v>
      </c>
      <c r="D802" t="s">
        <v>3173</v>
      </c>
      <c r="E802" t="s">
        <v>113</v>
      </c>
      <c r="F802" s="86">
        <v>45133</v>
      </c>
      <c r="G802" s="77">
        <v>362971.71</v>
      </c>
      <c r="H802" s="77">
        <v>5.3956569999999999</v>
      </c>
      <c r="I802" s="77">
        <v>19.584709999999998</v>
      </c>
      <c r="J802" s="90">
        <f t="shared" si="12"/>
        <v>-7.0567082170450217E-5</v>
      </c>
      <c r="K802" s="90">
        <f>I802/'סכום נכסי הקרן'!$C$42</f>
        <v>7.2196069677835273E-7</v>
      </c>
    </row>
    <row r="803" spans="2:11">
      <c r="B803" t="s">
        <v>4354</v>
      </c>
      <c r="C803" t="s">
        <v>3719</v>
      </c>
      <c r="D803" t="s">
        <v>3173</v>
      </c>
      <c r="E803" t="s">
        <v>106</v>
      </c>
      <c r="F803" s="86">
        <v>45127</v>
      </c>
      <c r="G803" s="77">
        <v>1008573.48</v>
      </c>
      <c r="H803" s="77">
        <v>7.2919099999999997</v>
      </c>
      <c r="I803" s="77">
        <v>73.544269999999997</v>
      </c>
      <c r="J803" s="90">
        <f t="shared" si="12"/>
        <v>-2.6499266745618274E-4</v>
      </c>
      <c r="K803" s="90">
        <f>I803/'סכום נכסי הקרן'!$C$42</f>
        <v>2.7110982196445753E-6</v>
      </c>
    </row>
    <row r="804" spans="2:11">
      <c r="B804" t="s">
        <v>4355</v>
      </c>
      <c r="C804" t="s">
        <v>4356</v>
      </c>
      <c r="D804" t="s">
        <v>3173</v>
      </c>
      <c r="E804" t="s">
        <v>106</v>
      </c>
      <c r="F804" s="86">
        <v>45133</v>
      </c>
      <c r="G804" s="77">
        <v>64840.68</v>
      </c>
      <c r="H804" s="77">
        <v>6.6844150000000004</v>
      </c>
      <c r="I804" s="77">
        <v>4.3342200000000002</v>
      </c>
      <c r="J804" s="90">
        <f t="shared" si="12"/>
        <v>-1.5616940913845994E-5</v>
      </c>
      <c r="K804" s="90">
        <f>I804/'סכום נכסי הקרן'!$C$42</f>
        <v>1.5977446136249515E-7</v>
      </c>
    </row>
    <row r="805" spans="2:11">
      <c r="B805" t="s">
        <v>4357</v>
      </c>
      <c r="C805" t="s">
        <v>4358</v>
      </c>
      <c r="D805" t="s">
        <v>3173</v>
      </c>
      <c r="E805" t="s">
        <v>106</v>
      </c>
      <c r="F805" s="86">
        <v>45145</v>
      </c>
      <c r="G805" s="77">
        <v>133020.98000000001</v>
      </c>
      <c r="H805" s="77">
        <v>5.2979609999999999</v>
      </c>
      <c r="I805" s="77">
        <v>7.0473999999999997</v>
      </c>
      <c r="J805" s="90">
        <f t="shared" si="12"/>
        <v>-2.539299560157035E-5</v>
      </c>
      <c r="K805" s="90">
        <f>I805/'סכום נכסי הקרן'!$C$42</f>
        <v>2.597917362307516E-7</v>
      </c>
    </row>
    <row r="806" spans="2:11">
      <c r="B806" t="s">
        <v>4359</v>
      </c>
      <c r="C806" t="s">
        <v>4360</v>
      </c>
      <c r="D806" t="s">
        <v>3173</v>
      </c>
      <c r="E806" t="s">
        <v>106</v>
      </c>
      <c r="F806" s="86">
        <v>45154</v>
      </c>
      <c r="G806" s="77">
        <v>32779.35</v>
      </c>
      <c r="H806" s="77">
        <v>2.9671120000000002</v>
      </c>
      <c r="I806" s="77">
        <v>0.97260000000000002</v>
      </c>
      <c r="J806" s="90">
        <f t="shared" si="12"/>
        <v>-3.5044452595407279E-6</v>
      </c>
      <c r="K806" s="90">
        <f>I806/'סכום נכסי הקרן'!$C$42</f>
        <v>3.5853427172862197E-8</v>
      </c>
    </row>
    <row r="807" spans="2:11">
      <c r="B807" t="s">
        <v>4361</v>
      </c>
      <c r="C807" t="s">
        <v>4362</v>
      </c>
      <c r="D807" t="s">
        <v>3173</v>
      </c>
      <c r="E807" t="s">
        <v>120</v>
      </c>
      <c r="F807" s="86">
        <v>45197</v>
      </c>
      <c r="G807" s="77">
        <v>2831.07</v>
      </c>
      <c r="H807" s="77">
        <v>0.11727</v>
      </c>
      <c r="I807" s="77">
        <v>3.32E-3</v>
      </c>
      <c r="J807" s="90">
        <f t="shared" si="12"/>
        <v>-1.1962531628290372E-8</v>
      </c>
      <c r="K807" s="90">
        <f>I807/'סכום נכסי הקרן'!$C$42</f>
        <v>1.223867758728177E-10</v>
      </c>
    </row>
    <row r="808" spans="2:11">
      <c r="B808" t="s">
        <v>4361</v>
      </c>
      <c r="C808" t="s">
        <v>4363</v>
      </c>
      <c r="D808" t="s">
        <v>3173</v>
      </c>
      <c r="E808" t="s">
        <v>120</v>
      </c>
      <c r="F808" s="86">
        <v>45197</v>
      </c>
      <c r="G808" s="77">
        <v>86163</v>
      </c>
      <c r="H808" s="77">
        <v>0.117371</v>
      </c>
      <c r="I808" s="77">
        <v>0.10113</v>
      </c>
      <c r="J808" s="90">
        <f t="shared" si="12"/>
        <v>-3.6438880227982087E-7</v>
      </c>
      <c r="K808" s="90">
        <f>I808/'סכום נכסי הקרן'!$C$42</f>
        <v>3.7280044108488113E-9</v>
      </c>
    </row>
    <row r="809" spans="2:11">
      <c r="B809" t="s">
        <v>4364</v>
      </c>
      <c r="C809" t="s">
        <v>4365</v>
      </c>
      <c r="D809" t="s">
        <v>3173</v>
      </c>
      <c r="E809" t="s">
        <v>120</v>
      </c>
      <c r="F809" s="86">
        <v>45176</v>
      </c>
      <c r="G809" s="77">
        <v>103395.6</v>
      </c>
      <c r="H809" s="77">
        <v>7.0622000000000004E-2</v>
      </c>
      <c r="I809" s="77">
        <v>7.3020000000000002E-2</v>
      </c>
      <c r="J809" s="90">
        <f t="shared" si="12"/>
        <v>-2.6310363237884429E-7</v>
      </c>
      <c r="K809" s="90">
        <f>I809/'סכום נכסי הקרן'!$C$42</f>
        <v>2.6917717994678158E-9</v>
      </c>
    </row>
    <row r="810" spans="2:11">
      <c r="B810" t="s">
        <v>4364</v>
      </c>
      <c r="C810" t="s">
        <v>4366</v>
      </c>
      <c r="D810" t="s">
        <v>3173</v>
      </c>
      <c r="E810" t="s">
        <v>120</v>
      </c>
      <c r="F810" s="86">
        <v>45176</v>
      </c>
      <c r="G810" s="77">
        <v>905942.4</v>
      </c>
      <c r="H810" s="77">
        <v>7.0623000000000005E-2</v>
      </c>
      <c r="I810" s="77">
        <v>0.63979999999999992</v>
      </c>
      <c r="J810" s="90">
        <f t="shared" si="12"/>
        <v>-2.3053095589699335E-6</v>
      </c>
      <c r="K810" s="90">
        <f>I810/'סכום נכסי הקרן'!$C$42</f>
        <v>2.358525879621348E-8</v>
      </c>
    </row>
    <row r="811" spans="2:11">
      <c r="B811" t="s">
        <v>4364</v>
      </c>
      <c r="C811" t="s">
        <v>4367</v>
      </c>
      <c r="D811" t="s">
        <v>3173</v>
      </c>
      <c r="E811" t="s">
        <v>120</v>
      </c>
      <c r="F811" s="86">
        <v>45176</v>
      </c>
      <c r="G811" s="77">
        <v>214176.6</v>
      </c>
      <c r="H811" s="77">
        <v>7.0624000000000006E-2</v>
      </c>
      <c r="I811" s="77">
        <v>0.15125999999999998</v>
      </c>
      <c r="J811" s="90">
        <f t="shared" si="12"/>
        <v>-5.4501582352265107E-7</v>
      </c>
      <c r="K811" s="90">
        <f>I811/'סכום נכסי הקרן'!$C$42</f>
        <v>5.5759709995549401E-9</v>
      </c>
    </row>
    <row r="812" spans="2:11">
      <c r="B812" t="s">
        <v>4368</v>
      </c>
      <c r="C812" t="s">
        <v>4369</v>
      </c>
      <c r="D812" t="s">
        <v>3173</v>
      </c>
      <c r="E812" t="s">
        <v>120</v>
      </c>
      <c r="F812" s="86">
        <v>45166</v>
      </c>
      <c r="G812" s="77">
        <v>2580622.9866779996</v>
      </c>
      <c r="H812" s="77">
        <v>-0.41484100000000002</v>
      </c>
      <c r="I812" s="77">
        <v>-10.705478284000002</v>
      </c>
      <c r="J812" s="90">
        <f t="shared" si="12"/>
        <v>3.857368149648366E-5</v>
      </c>
      <c r="K812" s="90">
        <f>I812/'סכום נכסי הקרן'!$C$42</f>
        <v>-3.9464125643229671E-7</v>
      </c>
    </row>
    <row r="813" spans="2:11">
      <c r="B813" t="s">
        <v>4370</v>
      </c>
      <c r="C813" t="s">
        <v>4371</v>
      </c>
      <c r="D813" t="s">
        <v>3173</v>
      </c>
      <c r="E813" t="s">
        <v>120</v>
      </c>
      <c r="F813" s="86">
        <v>45166</v>
      </c>
      <c r="G813" s="77">
        <v>3354809.882681</v>
      </c>
      <c r="H813" s="77">
        <v>-0.57118999999999998</v>
      </c>
      <c r="I813" s="77">
        <v>-19.162333280000002</v>
      </c>
      <c r="J813" s="90">
        <f t="shared" si="12"/>
        <v>6.904518612465097E-5</v>
      </c>
      <c r="K813" s="90">
        <f>I813/'סכום נכסי הקרן'!$C$42</f>
        <v>-7.0639041817457709E-7</v>
      </c>
    </row>
    <row r="814" spans="2:11">
      <c r="B814" t="s">
        <v>4372</v>
      </c>
      <c r="C814" t="s">
        <v>4373</v>
      </c>
      <c r="D814" t="s">
        <v>3173</v>
      </c>
      <c r="E814" t="s">
        <v>120</v>
      </c>
      <c r="F814" s="86">
        <v>45168</v>
      </c>
      <c r="G814" s="77">
        <v>14770799.970458003</v>
      </c>
      <c r="H814" s="77">
        <v>-1.1856409999999999</v>
      </c>
      <c r="I814" s="77">
        <v>-175.12872964900001</v>
      </c>
      <c r="J814" s="90">
        <f t="shared" si="12"/>
        <v>6.310189660989387E-4</v>
      </c>
      <c r="K814" s="90">
        <f>I814/'סכום נכסי הקרן'!$C$42</f>
        <v>-6.4558555977239295E-6</v>
      </c>
    </row>
    <row r="815" spans="2:11">
      <c r="B815" t="s">
        <v>4374</v>
      </c>
      <c r="C815" t="s">
        <v>4375</v>
      </c>
      <c r="D815" t="s">
        <v>3173</v>
      </c>
      <c r="E815" t="s">
        <v>120</v>
      </c>
      <c r="F815" s="86">
        <v>45168</v>
      </c>
      <c r="G815" s="77">
        <v>3354809.882681</v>
      </c>
      <c r="H815" s="77">
        <v>-1.8423069999999999</v>
      </c>
      <c r="I815" s="77">
        <v>-61.805907955999999</v>
      </c>
      <c r="J815" s="90">
        <f t="shared" si="12"/>
        <v>2.2269732793338962E-4</v>
      </c>
      <c r="K815" s="90">
        <f>I815/'סכום נכסי הקרן'!$C$42</f>
        <v>-2.2783812664539073E-6</v>
      </c>
    </row>
    <row r="816" spans="2:11">
      <c r="B816" t="s">
        <v>4374</v>
      </c>
      <c r="C816" t="s">
        <v>4376</v>
      </c>
      <c r="D816" t="s">
        <v>3173</v>
      </c>
      <c r="E816" t="s">
        <v>120</v>
      </c>
      <c r="F816" s="86">
        <v>45168</v>
      </c>
      <c r="G816" s="77">
        <v>4923600</v>
      </c>
      <c r="H816" s="77">
        <v>-1.8423069999999999</v>
      </c>
      <c r="I816" s="77">
        <v>-90.70783999999999</v>
      </c>
      <c r="J816" s="90">
        <f t="shared" si="12"/>
        <v>3.2683596534153689E-4</v>
      </c>
      <c r="K816" s="90">
        <f>I816/'סכום נכסי הקרן'!$C$42</f>
        <v>-3.343807254213074E-6</v>
      </c>
    </row>
    <row r="817" spans="2:11">
      <c r="B817" t="s">
        <v>4377</v>
      </c>
      <c r="C817" t="s">
        <v>4378</v>
      </c>
      <c r="D817" t="s">
        <v>3173</v>
      </c>
      <c r="E817" t="s">
        <v>120</v>
      </c>
      <c r="F817" s="86">
        <v>45168</v>
      </c>
      <c r="G817" s="77">
        <v>418998.36</v>
      </c>
      <c r="H817" s="77">
        <v>-1.873578</v>
      </c>
      <c r="I817" s="77">
        <v>-7.8502600000000005</v>
      </c>
      <c r="J817" s="90">
        <f t="shared" si="12"/>
        <v>2.828583841575385E-5</v>
      </c>
      <c r="K817" s="90">
        <f>I817/'סכום נכסי הקרן'!$C$42</f>
        <v>-2.8938795516968248E-7</v>
      </c>
    </row>
    <row r="818" spans="2:11">
      <c r="B818" t="s">
        <v>4336</v>
      </c>
      <c r="C818" t="s">
        <v>4379</v>
      </c>
      <c r="D818" t="s">
        <v>3173</v>
      </c>
      <c r="E818" t="s">
        <v>106</v>
      </c>
      <c r="F818" s="86">
        <v>45133</v>
      </c>
      <c r="G818" s="77">
        <v>28555</v>
      </c>
      <c r="H818" s="77">
        <v>-2.1122049999999999</v>
      </c>
      <c r="I818" s="77">
        <v>-0.60314000000000001</v>
      </c>
      <c r="J818" s="90">
        <f t="shared" si="12"/>
        <v>2.1732172669539323E-6</v>
      </c>
      <c r="K818" s="90">
        <f>I818/'סכום נכסי הקרן'!$C$42</f>
        <v>-2.2233843373473273E-8</v>
      </c>
    </row>
    <row r="819" spans="2:11">
      <c r="B819" t="s">
        <v>4336</v>
      </c>
      <c r="C819" t="s">
        <v>4358</v>
      </c>
      <c r="D819" t="s">
        <v>3173</v>
      </c>
      <c r="E819" t="s">
        <v>106</v>
      </c>
      <c r="F819" s="86">
        <v>45133</v>
      </c>
      <c r="G819" s="77">
        <v>37121.5</v>
      </c>
      <c r="H819" s="77">
        <v>-2.1121989999999999</v>
      </c>
      <c r="I819" s="77">
        <v>-0.78408</v>
      </c>
      <c r="J819" s="90">
        <f t="shared" si="12"/>
        <v>2.8251752406957576E-6</v>
      </c>
      <c r="K819" s="90">
        <f>I819/'סכום נכסי הקרן'!$C$42</f>
        <v>-2.8903922658541836E-8</v>
      </c>
    </row>
    <row r="820" spans="2:11">
      <c r="B820" t="s">
        <v>4380</v>
      </c>
      <c r="C820" t="s">
        <v>4381</v>
      </c>
      <c r="D820" t="s">
        <v>3173</v>
      </c>
      <c r="E820" t="s">
        <v>106</v>
      </c>
      <c r="F820" s="86">
        <v>45166</v>
      </c>
      <c r="G820" s="77">
        <v>12661767.247412</v>
      </c>
      <c r="H820" s="77">
        <v>0.83067599999999997</v>
      </c>
      <c r="I820" s="77">
        <v>105.17821248400003</v>
      </c>
      <c r="J820" s="90">
        <f t="shared" si="12"/>
        <v>-3.7897520886954686E-4</v>
      </c>
      <c r="K820" s="90">
        <f>I820/'סכום נכסי הקרן'!$C$42</f>
        <v>3.8772356379466588E-6</v>
      </c>
    </row>
    <row r="821" spans="2:11">
      <c r="B821" t="s">
        <v>4382</v>
      </c>
      <c r="C821" t="s">
        <v>4383</v>
      </c>
      <c r="D821" t="s">
        <v>3173</v>
      </c>
      <c r="E821" t="s">
        <v>106</v>
      </c>
      <c r="F821" s="86">
        <v>45167</v>
      </c>
      <c r="G821" s="77">
        <v>8973990.1200330015</v>
      </c>
      <c r="H821" s="77">
        <v>1.111299</v>
      </c>
      <c r="I821" s="77">
        <v>99.727846166999967</v>
      </c>
      <c r="J821" s="90">
        <f t="shared" si="12"/>
        <v>-3.5933660060060661E-4</v>
      </c>
      <c r="K821" s="90">
        <f>I821/'סכום נכסי הקרן'!$C$42</f>
        <v>3.6763161316624899E-6</v>
      </c>
    </row>
    <row r="822" spans="2:11">
      <c r="B822" t="s">
        <v>4384</v>
      </c>
      <c r="C822" t="s">
        <v>4053</v>
      </c>
      <c r="D822" t="s">
        <v>3173</v>
      </c>
      <c r="E822" t="s">
        <v>110</v>
      </c>
      <c r="F822" s="86">
        <v>45197</v>
      </c>
      <c r="G822" s="77">
        <v>9738</v>
      </c>
      <c r="H822" s="77">
        <v>5.8020000000000002E-2</v>
      </c>
      <c r="I822" s="77">
        <v>5.6500000000000005E-3</v>
      </c>
      <c r="J822" s="90">
        <f t="shared" si="12"/>
        <v>-2.035792280115681E-8</v>
      </c>
      <c r="K822" s="90">
        <f>I822/'סכום נכסי הקרן'!$C$42</f>
        <v>2.0827869990404217E-10</v>
      </c>
    </row>
    <row r="823" spans="2:11">
      <c r="B823" t="s">
        <v>4384</v>
      </c>
      <c r="C823" t="s">
        <v>4385</v>
      </c>
      <c r="D823" t="s">
        <v>3173</v>
      </c>
      <c r="E823" t="s">
        <v>110</v>
      </c>
      <c r="F823" s="86">
        <v>45197</v>
      </c>
      <c r="G823" s="77">
        <v>81150</v>
      </c>
      <c r="H823" s="77">
        <v>5.8053E-2</v>
      </c>
      <c r="I823" s="77">
        <v>4.7109999999999999E-2</v>
      </c>
      <c r="J823" s="90">
        <f t="shared" si="12"/>
        <v>-1.6974544126769862E-7</v>
      </c>
      <c r="K823" s="90">
        <f>I823/'סכום נכסי הקרן'!$C$42</f>
        <v>1.736638858845916E-9</v>
      </c>
    </row>
    <row r="824" spans="2:11">
      <c r="B824" t="s">
        <v>4384</v>
      </c>
      <c r="C824" t="s">
        <v>3447</v>
      </c>
      <c r="D824" t="s">
        <v>3173</v>
      </c>
      <c r="E824" t="s">
        <v>110</v>
      </c>
      <c r="F824" s="86">
        <v>45197</v>
      </c>
      <c r="G824" s="77">
        <v>12172.5</v>
      </c>
      <c r="H824" s="77">
        <v>5.8082000000000002E-2</v>
      </c>
      <c r="I824" s="77">
        <v>7.0699999999999999E-3</v>
      </c>
      <c r="J824" s="90">
        <f t="shared" si="12"/>
        <v>-2.547442729277498E-8</v>
      </c>
      <c r="K824" s="90">
        <f>I824/'סכום נכסי הקרן'!$C$42</f>
        <v>2.6062485103036778E-10</v>
      </c>
    </row>
    <row r="825" spans="2:11">
      <c r="B825" t="s">
        <v>4386</v>
      </c>
      <c r="C825" t="s">
        <v>4387</v>
      </c>
      <c r="D825" t="s">
        <v>3173</v>
      </c>
      <c r="E825" t="s">
        <v>110</v>
      </c>
      <c r="F825" s="86">
        <v>45117</v>
      </c>
      <c r="G825" s="77">
        <v>3024609.4686809992</v>
      </c>
      <c r="H825" s="77">
        <v>-4.4195580000000003</v>
      </c>
      <c r="I825" s="77">
        <v>-133.67437271699998</v>
      </c>
      <c r="J825" s="90">
        <f t="shared" si="12"/>
        <v>4.8165178057800841E-4</v>
      </c>
      <c r="K825" s="90">
        <f>I825/'סכום נכסי הקרן'!$C$42</f>
        <v>-4.927703461944269E-6</v>
      </c>
    </row>
    <row r="826" spans="2:11">
      <c r="B826" t="s">
        <v>4388</v>
      </c>
      <c r="C826" t="s">
        <v>4389</v>
      </c>
      <c r="D826" t="s">
        <v>3173</v>
      </c>
      <c r="E826" t="s">
        <v>110</v>
      </c>
      <c r="F826" s="86">
        <v>45145</v>
      </c>
      <c r="G826" s="77">
        <v>151344.75</v>
      </c>
      <c r="H826" s="77">
        <v>-4.6024330000000004</v>
      </c>
      <c r="I826" s="77">
        <v>-6.9655399999999998</v>
      </c>
      <c r="J826" s="90">
        <f t="shared" si="12"/>
        <v>2.5098039927145096E-5</v>
      </c>
      <c r="K826" s="90">
        <f>I826/'סכום נכסי הקרן'!$C$42</f>
        <v>-2.5677409120877907E-7</v>
      </c>
    </row>
    <row r="827" spans="2:11">
      <c r="B827" t="s">
        <v>4388</v>
      </c>
      <c r="C827" t="s">
        <v>4390</v>
      </c>
      <c r="D827" t="s">
        <v>3173</v>
      </c>
      <c r="E827" t="s">
        <v>110</v>
      </c>
      <c r="F827" s="86">
        <v>45145</v>
      </c>
      <c r="G827" s="77">
        <v>3246000</v>
      </c>
      <c r="H827" s="77">
        <v>-4.6024349999999998</v>
      </c>
      <c r="I827" s="77">
        <v>-149.39503999999999</v>
      </c>
      <c r="J827" s="90">
        <f t="shared" si="12"/>
        <v>5.3829605153906789E-4</v>
      </c>
      <c r="K827" s="90">
        <f>I827/'סכום נכסי הקרן'!$C$42</f>
        <v>-5.5072220713827205E-6</v>
      </c>
    </row>
    <row r="828" spans="2:11">
      <c r="B828" t="s">
        <v>4388</v>
      </c>
      <c r="C828" t="s">
        <v>3570</v>
      </c>
      <c r="D828" t="s">
        <v>3173</v>
      </c>
      <c r="E828" t="s">
        <v>110</v>
      </c>
      <c r="F828" s="86">
        <v>45145</v>
      </c>
      <c r="G828" s="77">
        <v>35219.1</v>
      </c>
      <c r="H828" s="77">
        <v>-4.6024459999999996</v>
      </c>
      <c r="I828" s="77">
        <v>-1.62094</v>
      </c>
      <c r="J828" s="90">
        <f t="shared" si="12"/>
        <v>5.8405259089039144E-6</v>
      </c>
      <c r="K828" s="90">
        <f>I828/'סכום נכסי הקרן'!$C$42</f>
        <v>-5.9753500145567806E-8</v>
      </c>
    </row>
    <row r="829" spans="2:11">
      <c r="B829" t="s">
        <v>4388</v>
      </c>
      <c r="C829" t="s">
        <v>4391</v>
      </c>
      <c r="D829" t="s">
        <v>3173</v>
      </c>
      <c r="E829" t="s">
        <v>110</v>
      </c>
      <c r="F829" s="86">
        <v>45145</v>
      </c>
      <c r="G829" s="77">
        <v>251970.75</v>
      </c>
      <c r="H829" s="77">
        <v>-4.6024349999999998</v>
      </c>
      <c r="I829" s="77">
        <v>-11.59679</v>
      </c>
      <c r="J829" s="90">
        <f t="shared" si="12"/>
        <v>4.1785231072783589E-5</v>
      </c>
      <c r="K829" s="90">
        <f>I829/'סכום נכסי הקרן'!$C$42</f>
        <v>-4.2749811402835345E-7</v>
      </c>
    </row>
    <row r="830" spans="2:11">
      <c r="B830" t="s">
        <v>4388</v>
      </c>
      <c r="C830" t="s">
        <v>4392</v>
      </c>
      <c r="D830" t="s">
        <v>3173</v>
      </c>
      <c r="E830" t="s">
        <v>110</v>
      </c>
      <c r="F830" s="86">
        <v>45145</v>
      </c>
      <c r="G830" s="77">
        <v>1359262.5</v>
      </c>
      <c r="H830" s="77">
        <v>-4.6024349999999998</v>
      </c>
      <c r="I830" s="77">
        <v>-62.559170000000002</v>
      </c>
      <c r="J830" s="90">
        <f t="shared" si="12"/>
        <v>2.2541146077246813E-4</v>
      </c>
      <c r="K830" s="90">
        <f>I830/'סכום נכסי הקרן'!$C$42</f>
        <v>-2.3061491318010546E-6</v>
      </c>
    </row>
    <row r="831" spans="2:11">
      <c r="B831" t="s">
        <v>4388</v>
      </c>
      <c r="C831" t="s">
        <v>4393</v>
      </c>
      <c r="D831" t="s">
        <v>3173</v>
      </c>
      <c r="E831" t="s">
        <v>110</v>
      </c>
      <c r="F831" s="86">
        <v>45145</v>
      </c>
      <c r="G831" s="77">
        <v>2454787.5</v>
      </c>
      <c r="H831" s="77">
        <v>-4.6024349999999998</v>
      </c>
      <c r="I831" s="77">
        <v>-112.98</v>
      </c>
      <c r="J831" s="90">
        <f t="shared" si="12"/>
        <v>4.0708639257959229E-4</v>
      </c>
      <c r="K831" s="90">
        <f>I831/'סכום נכסי הקרן'!$C$42</f>
        <v>-4.16483672834667E-6</v>
      </c>
    </row>
    <row r="832" spans="2:11">
      <c r="B832" t="s">
        <v>4388</v>
      </c>
      <c r="C832" t="s">
        <v>3372</v>
      </c>
      <c r="D832" t="s">
        <v>3173</v>
      </c>
      <c r="E832" t="s">
        <v>110</v>
      </c>
      <c r="F832" s="86">
        <v>45145</v>
      </c>
      <c r="G832" s="77">
        <v>1785300</v>
      </c>
      <c r="H832" s="77">
        <v>-4.6024349999999998</v>
      </c>
      <c r="I832" s="77">
        <v>-82.167270000000002</v>
      </c>
      <c r="J832" s="90">
        <f t="shared" si="12"/>
        <v>2.9606282114014295E-4</v>
      </c>
      <c r="K832" s="90">
        <f>I832/'סכום נכסי הקרן'!$C$42</f>
        <v>-3.0289720655335231E-6</v>
      </c>
    </row>
    <row r="833" spans="2:11">
      <c r="B833" t="s">
        <v>4388</v>
      </c>
      <c r="C833" t="s">
        <v>4286</v>
      </c>
      <c r="D833" t="s">
        <v>3173</v>
      </c>
      <c r="E833" t="s">
        <v>110</v>
      </c>
      <c r="F833" s="86">
        <v>45145</v>
      </c>
      <c r="G833" s="77">
        <v>89265</v>
      </c>
      <c r="H833" s="77">
        <v>-4.6024310000000002</v>
      </c>
      <c r="I833" s="77">
        <v>-4.1083599999999993</v>
      </c>
      <c r="J833" s="90">
        <f t="shared" si="12"/>
        <v>1.4803128445904526E-5</v>
      </c>
      <c r="K833" s="90">
        <f>I833/'סכום נכסי הקרן'!$C$42</f>
        <v>-1.5144847425447265E-7</v>
      </c>
    </row>
    <row r="834" spans="2:11">
      <c r="B834" t="s">
        <v>4388</v>
      </c>
      <c r="C834" t="s">
        <v>4394</v>
      </c>
      <c r="D834" t="s">
        <v>3173</v>
      </c>
      <c r="E834" t="s">
        <v>110</v>
      </c>
      <c r="F834" s="86">
        <v>45145</v>
      </c>
      <c r="G834" s="77">
        <v>1384824.75</v>
      </c>
      <c r="H834" s="77">
        <v>-4.6024349999999998</v>
      </c>
      <c r="I834" s="77">
        <v>-63.735660000000003</v>
      </c>
      <c r="J834" s="90">
        <f t="shared" si="12"/>
        <v>2.2965055680721736E-4</v>
      </c>
      <c r="K834" s="90">
        <f>I834/'סכום נכסי הקרן'!$C$42</f>
        <v>-2.3495186552789493E-6</v>
      </c>
    </row>
    <row r="835" spans="2:11">
      <c r="B835" t="s">
        <v>4388</v>
      </c>
      <c r="C835" t="s">
        <v>3394</v>
      </c>
      <c r="D835" t="s">
        <v>3173</v>
      </c>
      <c r="E835" t="s">
        <v>110</v>
      </c>
      <c r="F835" s="86">
        <v>45145</v>
      </c>
      <c r="G835" s="77">
        <v>2008462.5</v>
      </c>
      <c r="H835" s="77">
        <v>-4.6024349999999998</v>
      </c>
      <c r="I835" s="77">
        <v>-92.438179999999988</v>
      </c>
      <c r="J835" s="90">
        <f t="shared" si="12"/>
        <v>3.3307067828662601E-4</v>
      </c>
      <c r="K835" s="90">
        <f>I835/'סכום נכסי הקרן'!$C$42</f>
        <v>-3.4075936198045716E-6</v>
      </c>
    </row>
    <row r="836" spans="2:11">
      <c r="B836" t="s">
        <v>4388</v>
      </c>
      <c r="C836" t="s">
        <v>4395</v>
      </c>
      <c r="D836" t="s">
        <v>3173</v>
      </c>
      <c r="E836" t="s">
        <v>110</v>
      </c>
      <c r="F836" s="86">
        <v>45145</v>
      </c>
      <c r="G836" s="77">
        <v>8520.75</v>
      </c>
      <c r="H836" s="77">
        <v>-4.6024120000000002</v>
      </c>
      <c r="I836" s="77">
        <v>-0.39216000000000001</v>
      </c>
      <c r="J836" s="90">
        <f t="shared" si="12"/>
        <v>1.4130200010091423E-6</v>
      </c>
      <c r="K836" s="90">
        <f>I836/'סכום נכסי הקרן'!$C$42</f>
        <v>-1.445638494767596E-8</v>
      </c>
    </row>
    <row r="837" spans="2:11">
      <c r="B837" t="s">
        <v>4396</v>
      </c>
      <c r="C837" t="s">
        <v>4397</v>
      </c>
      <c r="D837" t="s">
        <v>3173</v>
      </c>
      <c r="E837" t="s">
        <v>110</v>
      </c>
      <c r="F837" s="86">
        <v>45127</v>
      </c>
      <c r="G837" s="77">
        <v>12172500</v>
      </c>
      <c r="H837" s="77">
        <v>-6.7064250000000003</v>
      </c>
      <c r="I837" s="77">
        <v>-816.33963000000006</v>
      </c>
      <c r="J837" s="90">
        <f t="shared" si="12"/>
        <v>2.9414122419583917E-3</v>
      </c>
      <c r="K837" s="90">
        <f>I837/'סכום נכסי הקרן'!$C$42</f>
        <v>-3.0093125100273773E-5</v>
      </c>
    </row>
    <row r="838" spans="2:11">
      <c r="B838" t="s">
        <v>4398</v>
      </c>
      <c r="C838" t="s">
        <v>4399</v>
      </c>
      <c r="D838" t="s">
        <v>3173</v>
      </c>
      <c r="E838" t="s">
        <v>113</v>
      </c>
      <c r="F838" s="86">
        <v>45167</v>
      </c>
      <c r="G838" s="77">
        <v>7025540.8728439994</v>
      </c>
      <c r="H838" s="77">
        <v>-2.9015240000000002</v>
      </c>
      <c r="I838" s="77">
        <v>-203.84777032299999</v>
      </c>
      <c r="J838" s="90">
        <f t="shared" si="12"/>
        <v>7.3449861441125266E-4</v>
      </c>
      <c r="K838" s="90">
        <f>I838/'סכום נכסי הקרן'!$C$42</f>
        <v>-7.5145395718959689E-6</v>
      </c>
    </row>
    <row r="839" spans="2:11">
      <c r="B839" t="s">
        <v>4400</v>
      </c>
      <c r="C839" t="s">
        <v>4401</v>
      </c>
      <c r="D839" t="s">
        <v>3173</v>
      </c>
      <c r="E839" t="s">
        <v>106</v>
      </c>
      <c r="F839" s="86">
        <v>45127</v>
      </c>
      <c r="G839" s="77">
        <v>7269540.945843</v>
      </c>
      <c r="H839" s="77">
        <v>-8.0600310000000004</v>
      </c>
      <c r="I839" s="77">
        <v>-585.92724142899999</v>
      </c>
      <c r="J839" s="90">
        <f t="shared" si="12"/>
        <v>2.1111967341781146E-3</v>
      </c>
      <c r="K839" s="90">
        <f>I839/'סכום נכסי הקרן'!$C$42</f>
        <v>-2.1599321076671494E-5</v>
      </c>
    </row>
    <row r="840" spans="2:11">
      <c r="B840" t="s">
        <v>4402</v>
      </c>
      <c r="C840" t="s">
        <v>4403</v>
      </c>
      <c r="D840" t="s">
        <v>3173</v>
      </c>
      <c r="E840" t="s">
        <v>106</v>
      </c>
      <c r="F840" s="86">
        <v>45127</v>
      </c>
      <c r="G840" s="77">
        <v>18916750.805501997</v>
      </c>
      <c r="H840" s="77">
        <v>-8.0337359999999993</v>
      </c>
      <c r="I840" s="77">
        <v>-1519.7218083910002</v>
      </c>
      <c r="J840" s="90">
        <f t="shared" si="12"/>
        <v>5.4758193370722831E-3</v>
      </c>
      <c r="K840" s="90">
        <f>I840/'סכום נכסי הקרן'!$C$42</f>
        <v>-5.6022244684512811E-5</v>
      </c>
    </row>
    <row r="841" spans="2:11">
      <c r="B841" t="s">
        <v>4404</v>
      </c>
      <c r="C841" t="s">
        <v>4405</v>
      </c>
      <c r="D841" t="s">
        <v>3173</v>
      </c>
      <c r="E841" t="s">
        <v>106</v>
      </c>
      <c r="F841" s="86">
        <v>45127</v>
      </c>
      <c r="G841" s="77">
        <v>16501047.217588</v>
      </c>
      <c r="H841" s="77">
        <v>-8.0273629999999994</v>
      </c>
      <c r="I841" s="77">
        <v>-1324.5990164429998</v>
      </c>
      <c r="J841" s="90">
        <f t="shared" si="12"/>
        <v>4.7727583219884647E-3</v>
      </c>
      <c r="K841" s="90">
        <f>I841/'סכום נכסי הקרן'!$C$42</f>
        <v>-4.882933823697716E-5</v>
      </c>
    </row>
    <row r="842" spans="2:11">
      <c r="B842" t="s">
        <v>4406</v>
      </c>
      <c r="C842" t="s">
        <v>4407</v>
      </c>
      <c r="D842" t="s">
        <v>3173</v>
      </c>
      <c r="E842" t="s">
        <v>106</v>
      </c>
      <c r="F842" s="86">
        <v>45168</v>
      </c>
      <c r="G842" s="77">
        <v>5404863.1567599997</v>
      </c>
      <c r="H842" s="77">
        <v>-2.4545110000000001</v>
      </c>
      <c r="I842" s="77">
        <v>-132.66297103100001</v>
      </c>
      <c r="J842" s="90">
        <f t="shared" si="12"/>
        <v>4.7800752616304431E-4</v>
      </c>
      <c r="K842" s="90">
        <f>I842/'סכום נכסי הקרן'!$C$42</f>
        <v>-4.8904196693352725E-6</v>
      </c>
    </row>
    <row r="843" spans="2:11">
      <c r="B843" t="s">
        <v>4408</v>
      </c>
      <c r="C843" t="s">
        <v>4409</v>
      </c>
      <c r="D843" t="s">
        <v>3173</v>
      </c>
      <c r="E843" t="s">
        <v>106</v>
      </c>
      <c r="F843" s="86">
        <v>45166</v>
      </c>
      <c r="G843" s="77">
        <v>10809726.313519999</v>
      </c>
      <c r="H843" s="77">
        <v>-2.3915009999999999</v>
      </c>
      <c r="I843" s="77">
        <v>-258.51471590400001</v>
      </c>
      <c r="J843" s="90">
        <f t="shared" si="12"/>
        <v>9.314730317409941E-4</v>
      </c>
      <c r="K843" s="90">
        <f>I843/'סכום נכסי הקרן'!$C$42</f>
        <v>-9.5297537937252976E-6</v>
      </c>
    </row>
    <row r="844" spans="2:11">
      <c r="B844" t="s">
        <v>4410</v>
      </c>
      <c r="C844" t="s">
        <v>4411</v>
      </c>
      <c r="D844" t="s">
        <v>3173</v>
      </c>
      <c r="E844" t="s">
        <v>106</v>
      </c>
      <c r="F844" s="86">
        <v>45166</v>
      </c>
      <c r="G844" s="77">
        <v>3242917.8940559993</v>
      </c>
      <c r="H844" s="77">
        <v>-2.354304</v>
      </c>
      <c r="I844" s="77">
        <v>-76.348151418000029</v>
      </c>
      <c r="J844" s="90">
        <f t="shared" ref="J844:J907" si="13">I844/$I$11</f>
        <v>2.7509553496967706E-4</v>
      </c>
      <c r="K844" s="90">
        <f>I844/'סכום נכסי הקרן'!$C$42</f>
        <v>-2.8144590650297342E-6</v>
      </c>
    </row>
    <row r="845" spans="2:11">
      <c r="B845" t="s">
        <v>4412</v>
      </c>
      <c r="C845" t="s">
        <v>4413</v>
      </c>
      <c r="D845" t="s">
        <v>3173</v>
      </c>
      <c r="E845" t="s">
        <v>106</v>
      </c>
      <c r="F845" s="86">
        <v>45168</v>
      </c>
      <c r="G845" s="77">
        <v>4323890.5254079998</v>
      </c>
      <c r="H845" s="77">
        <v>-2.3507289999999998</v>
      </c>
      <c r="I845" s="77">
        <v>-101.64294768000001</v>
      </c>
      <c r="J845" s="90">
        <f t="shared" si="13"/>
        <v>3.6623704108875409E-4</v>
      </c>
      <c r="K845" s="90">
        <f>I845/'סכום נכסי הקרן'!$C$42</f>
        <v>-3.7469134508327396E-6</v>
      </c>
    </row>
    <row r="846" spans="2:11">
      <c r="B846" t="s">
        <v>4338</v>
      </c>
      <c r="C846" t="s">
        <v>4047</v>
      </c>
      <c r="D846" t="s">
        <v>3173</v>
      </c>
      <c r="E846" t="s">
        <v>106</v>
      </c>
      <c r="F846" s="86">
        <v>45187</v>
      </c>
      <c r="G846" s="77">
        <v>59294</v>
      </c>
      <c r="H846" s="77">
        <v>-1.236837</v>
      </c>
      <c r="I846" s="77">
        <v>-0.73336999999999997</v>
      </c>
      <c r="J846" s="90">
        <f t="shared" si="13"/>
        <v>2.6424583795901537E-6</v>
      </c>
      <c r="K846" s="90">
        <f>I846/'סכום נכסי הקרן'!$C$42</f>
        <v>-2.7034575247544671E-8</v>
      </c>
    </row>
    <row r="847" spans="2:11">
      <c r="B847" t="s">
        <v>4414</v>
      </c>
      <c r="C847" t="s">
        <v>4415</v>
      </c>
      <c r="D847" t="s">
        <v>3173</v>
      </c>
      <c r="E847" t="s">
        <v>106</v>
      </c>
      <c r="F847" s="86">
        <v>45189</v>
      </c>
      <c r="G847" s="77">
        <v>4053647.3675700002</v>
      </c>
      <c r="H847" s="77">
        <v>-0.92649800000000004</v>
      </c>
      <c r="I847" s="77">
        <v>-37.556966334999998</v>
      </c>
      <c r="J847" s="90">
        <f t="shared" si="13"/>
        <v>1.3532421615815489E-4</v>
      </c>
      <c r="K847" s="90">
        <f>I847/'סכום נכסי הקרן'!$C$42</f>
        <v>-1.3844807293086157E-6</v>
      </c>
    </row>
    <row r="848" spans="2:11">
      <c r="B848" t="s">
        <v>4416</v>
      </c>
      <c r="C848" t="s">
        <v>4417</v>
      </c>
      <c r="D848" t="s">
        <v>3173</v>
      </c>
      <c r="E848" t="s">
        <v>106</v>
      </c>
      <c r="F848" s="86">
        <v>45189</v>
      </c>
      <c r="G848" s="77">
        <v>4053647.3675700002</v>
      </c>
      <c r="H848" s="77">
        <v>-0.88827400000000001</v>
      </c>
      <c r="I848" s="77">
        <v>-36.007481378999998</v>
      </c>
      <c r="J848" s="90">
        <f t="shared" si="13"/>
        <v>1.2974115507571207E-4</v>
      </c>
      <c r="K848" s="90">
        <f>I848/'סכום נכסי הקרן'!$C$42</f>
        <v>-1.3273613112278101E-6</v>
      </c>
    </row>
    <row r="849" spans="2:11">
      <c r="B849" t="s">
        <v>4418</v>
      </c>
      <c r="C849" t="s">
        <v>4419</v>
      </c>
      <c r="D849" t="s">
        <v>3173</v>
      </c>
      <c r="E849" t="s">
        <v>106</v>
      </c>
      <c r="F849" s="86">
        <v>45195</v>
      </c>
      <c r="G849" s="77">
        <v>4053647.3675700002</v>
      </c>
      <c r="H849" s="77">
        <v>-0.216803</v>
      </c>
      <c r="I849" s="77">
        <v>-8.7884343329999997</v>
      </c>
      <c r="J849" s="90">
        <f t="shared" si="13"/>
        <v>3.1666242069778764E-5</v>
      </c>
      <c r="K849" s="90">
        <f>I849/'סכום נכסי הקרן'!$C$42</f>
        <v>-3.2397233222465272E-7</v>
      </c>
    </row>
    <row r="850" spans="2:11">
      <c r="B850" t="s">
        <v>4420</v>
      </c>
      <c r="C850" t="s">
        <v>4421</v>
      </c>
      <c r="D850" t="s">
        <v>3173</v>
      </c>
      <c r="E850" t="s">
        <v>106</v>
      </c>
      <c r="F850" s="86">
        <v>45196</v>
      </c>
      <c r="G850" s="77">
        <v>4053647.3675700002</v>
      </c>
      <c r="H850" s="77">
        <v>7.5056999999999999E-2</v>
      </c>
      <c r="I850" s="77">
        <v>3.0425584850000011</v>
      </c>
      <c r="J850" s="90">
        <f t="shared" si="13"/>
        <v>-1.0962862080643299E-5</v>
      </c>
      <c r="K850" s="90">
        <f>I850/'סכום נכסי הקרן'!$C$42</f>
        <v>1.1215931427217918E-7</v>
      </c>
    </row>
    <row r="851" spans="2:11">
      <c r="B851" t="s">
        <v>4422</v>
      </c>
      <c r="C851" t="s">
        <v>4423</v>
      </c>
      <c r="D851" t="s">
        <v>3173</v>
      </c>
      <c r="E851" t="s">
        <v>120</v>
      </c>
      <c r="F851" s="86">
        <v>45176</v>
      </c>
      <c r="G851" s="77">
        <v>6455141.3595430003</v>
      </c>
      <c r="H851" s="77">
        <v>-0.34638600000000003</v>
      </c>
      <c r="I851" s="77">
        <v>-22.359734381999999</v>
      </c>
      <c r="J851" s="90">
        <f t="shared" si="13"/>
        <v>8.0565972814712858E-5</v>
      </c>
      <c r="K851" s="90">
        <f>I851/'סכום נכסי הקרן'!$C$42</f>
        <v>-8.242577712004728E-7</v>
      </c>
    </row>
    <row r="852" spans="2:11">
      <c r="B852" t="s">
        <v>4424</v>
      </c>
      <c r="C852" t="s">
        <v>4425</v>
      </c>
      <c r="D852" t="s">
        <v>3173</v>
      </c>
      <c r="E852" t="s">
        <v>120</v>
      </c>
      <c r="F852" s="86">
        <v>45161</v>
      </c>
      <c r="G852" s="77">
        <v>36846440.333481997</v>
      </c>
      <c r="H852" s="77">
        <v>0.42846499999999998</v>
      </c>
      <c r="I852" s="77">
        <v>157.87413867599997</v>
      </c>
      <c r="J852" s="90">
        <f t="shared" si="13"/>
        <v>-5.6884770397612949E-4</v>
      </c>
      <c r="K852" s="90">
        <f>I852/'סכום נכסי הקרן'!$C$42</f>
        <v>5.8197912127270326E-6</v>
      </c>
    </row>
    <row r="853" spans="2:11">
      <c r="B853" t="s">
        <v>4426</v>
      </c>
      <c r="C853" t="s">
        <v>4427</v>
      </c>
      <c r="D853" t="s">
        <v>3173</v>
      </c>
      <c r="E853" t="s">
        <v>120</v>
      </c>
      <c r="F853" s="86">
        <v>45180</v>
      </c>
      <c r="G853" s="77">
        <v>3390347.7688810001</v>
      </c>
      <c r="H853" s="77">
        <v>0.65029300000000001</v>
      </c>
      <c r="I853" s="77">
        <v>22.047199956000004</v>
      </c>
      <c r="J853" s="90">
        <f t="shared" si="13"/>
        <v>-7.9439857466533781E-5</v>
      </c>
      <c r="K853" s="90">
        <f>I853/'סכום נכסי הקרן'!$C$42</f>
        <v>8.1273666254161698E-7</v>
      </c>
    </row>
    <row r="854" spans="2:11">
      <c r="B854" t="s">
        <v>4428</v>
      </c>
      <c r="C854" t="s">
        <v>4429</v>
      </c>
      <c r="D854" t="s">
        <v>3173</v>
      </c>
      <c r="E854" t="s">
        <v>120</v>
      </c>
      <c r="F854" s="86">
        <v>45153</v>
      </c>
      <c r="G854" s="77">
        <v>75170.97</v>
      </c>
      <c r="H854" s="77">
        <v>1.3568800000000001</v>
      </c>
      <c r="I854" s="77">
        <v>1.0199800000000001</v>
      </c>
      <c r="J854" s="90">
        <f t="shared" si="13"/>
        <v>-3.6751635572962695E-6</v>
      </c>
      <c r="K854" s="90">
        <f>I854/'סכום נכסי הקרן'!$C$42</f>
        <v>3.7600019173119461E-8</v>
      </c>
    </row>
    <row r="855" spans="2:11">
      <c r="B855" t="s">
        <v>4428</v>
      </c>
      <c r="C855" t="s">
        <v>3189</v>
      </c>
      <c r="D855" t="s">
        <v>3173</v>
      </c>
      <c r="E855" t="s">
        <v>120</v>
      </c>
      <c r="F855" s="86">
        <v>45153</v>
      </c>
      <c r="G855" s="77">
        <v>37585.49</v>
      </c>
      <c r="H855" s="77">
        <v>1.3568800000000001</v>
      </c>
      <c r="I855" s="77">
        <v>0.50999000000000005</v>
      </c>
      <c r="J855" s="90">
        <f t="shared" si="13"/>
        <v>-1.8375817786481347E-6</v>
      </c>
      <c r="K855" s="90">
        <f>I855/'סכום נכסי הקרן'!$C$42</f>
        <v>1.8800009586559731E-8</v>
      </c>
    </row>
    <row r="856" spans="2:11">
      <c r="B856" t="s">
        <v>4428</v>
      </c>
      <c r="C856" t="s">
        <v>4430</v>
      </c>
      <c r="D856" t="s">
        <v>3173</v>
      </c>
      <c r="E856" t="s">
        <v>120</v>
      </c>
      <c r="F856" s="86">
        <v>45153</v>
      </c>
      <c r="G856" s="77">
        <v>313212.38</v>
      </c>
      <c r="H856" s="77">
        <v>1.356881</v>
      </c>
      <c r="I856" s="77">
        <v>4.2499200000000004</v>
      </c>
      <c r="J856" s="90">
        <f t="shared" si="13"/>
        <v>-1.5313193499308381E-5</v>
      </c>
      <c r="K856" s="90">
        <f>I856/'סכום נכסי הקרן'!$C$42</f>
        <v>1.5666686943295344E-7</v>
      </c>
    </row>
    <row r="857" spans="2:11">
      <c r="B857" t="s">
        <v>4339</v>
      </c>
      <c r="C857" t="s">
        <v>4431</v>
      </c>
      <c r="D857" t="s">
        <v>3173</v>
      </c>
      <c r="E857" t="s">
        <v>120</v>
      </c>
      <c r="F857" s="86">
        <v>45168</v>
      </c>
      <c r="G857" s="77">
        <v>350851.75</v>
      </c>
      <c r="H857" s="77">
        <v>1.3720319999999999</v>
      </c>
      <c r="I857" s="77">
        <v>4.8138000000000005</v>
      </c>
      <c r="J857" s="90">
        <f t="shared" si="13"/>
        <v>-1.7344950226585603E-5</v>
      </c>
      <c r="K857" s="90">
        <f>I857/'סכום נכסי הקרן'!$C$42</f>
        <v>1.7745345231824393E-7</v>
      </c>
    </row>
    <row r="858" spans="2:11">
      <c r="B858" t="s">
        <v>4339</v>
      </c>
      <c r="C858" t="s">
        <v>4432</v>
      </c>
      <c r="D858" t="s">
        <v>3173</v>
      </c>
      <c r="E858" t="s">
        <v>120</v>
      </c>
      <c r="F858" s="86">
        <v>45168</v>
      </c>
      <c r="G858" s="77">
        <v>57639.93</v>
      </c>
      <c r="H858" s="77">
        <v>1.3720349999999999</v>
      </c>
      <c r="I858" s="77">
        <v>0.79083999999999999</v>
      </c>
      <c r="J858" s="90">
        <f t="shared" si="13"/>
        <v>-2.8495326846136016E-6</v>
      </c>
      <c r="K858" s="90">
        <f>I858/'סכום נכסי הקרן'!$C$42</f>
        <v>2.9153119828692511E-8</v>
      </c>
    </row>
    <row r="859" spans="2:11">
      <c r="B859" t="s">
        <v>4339</v>
      </c>
      <c r="C859" t="s">
        <v>4433</v>
      </c>
      <c r="D859" t="s">
        <v>3173</v>
      </c>
      <c r="E859" t="s">
        <v>120</v>
      </c>
      <c r="F859" s="86">
        <v>45168</v>
      </c>
      <c r="G859" s="77">
        <v>50121.68</v>
      </c>
      <c r="H859" s="77">
        <v>1.3720410000000001</v>
      </c>
      <c r="I859" s="77">
        <v>0.68769000000000002</v>
      </c>
      <c r="J859" s="90">
        <f t="shared" si="13"/>
        <v>-2.4778654745358453E-6</v>
      </c>
      <c r="K859" s="90">
        <f>I859/'סכום נכסי הקרן'!$C$42</f>
        <v>2.5350651174692169E-8</v>
      </c>
    </row>
    <row r="860" spans="2:11">
      <c r="B860" t="s">
        <v>4434</v>
      </c>
      <c r="C860" t="s">
        <v>4435</v>
      </c>
      <c r="D860" t="s">
        <v>3173</v>
      </c>
      <c r="E860" t="s">
        <v>120</v>
      </c>
      <c r="F860" s="86">
        <v>45133</v>
      </c>
      <c r="G860" s="77">
        <v>1358804.77</v>
      </c>
      <c r="H860" s="77">
        <v>5.4107089999999998</v>
      </c>
      <c r="I860" s="77">
        <v>73.520970000000005</v>
      </c>
      <c r="J860" s="90">
        <f t="shared" si="13"/>
        <v>-2.6490871354445411E-4</v>
      </c>
      <c r="K860" s="90">
        <f>I860/'סכום נכסי הקרן'!$C$42</f>
        <v>2.7102393004042632E-6</v>
      </c>
    </row>
    <row r="861" spans="2:11">
      <c r="B861" t="s">
        <v>4436</v>
      </c>
      <c r="C861" t="s">
        <v>4437</v>
      </c>
      <c r="D861" t="s">
        <v>3173</v>
      </c>
      <c r="E861" t="s">
        <v>120</v>
      </c>
      <c r="F861" s="86">
        <v>45127</v>
      </c>
      <c r="G861" s="77">
        <v>26421.46</v>
      </c>
      <c r="H861" s="77">
        <v>6.4510439999999996</v>
      </c>
      <c r="I861" s="77">
        <v>1.7044600000000001</v>
      </c>
      <c r="J861" s="90">
        <f t="shared" si="13"/>
        <v>-6.1414628491433161E-6</v>
      </c>
      <c r="K861" s="90">
        <f>I861/'סכום נכסי הקרן'!$C$42</f>
        <v>6.2832338555476767E-8</v>
      </c>
    </row>
    <row r="862" spans="2:11">
      <c r="B862" t="s">
        <v>4436</v>
      </c>
      <c r="C862" t="s">
        <v>4438</v>
      </c>
      <c r="D862" t="s">
        <v>3173</v>
      </c>
      <c r="E862" t="s">
        <v>120</v>
      </c>
      <c r="F862" s="86">
        <v>45127</v>
      </c>
      <c r="G862" s="77">
        <v>178609.07</v>
      </c>
      <c r="H862" s="77">
        <v>6.4510610000000002</v>
      </c>
      <c r="I862" s="77">
        <v>11.522180000000001</v>
      </c>
      <c r="J862" s="90">
        <f t="shared" si="13"/>
        <v>-4.1516398396643E-5</v>
      </c>
      <c r="K862" s="90">
        <f>I862/'סכום נכסי הקרן'!$C$42</f>
        <v>4.2474772928501887E-7</v>
      </c>
    </row>
    <row r="863" spans="2:11">
      <c r="B863" t="s">
        <v>4436</v>
      </c>
      <c r="C863" t="s">
        <v>4439</v>
      </c>
      <c r="D863" t="s">
        <v>3173</v>
      </c>
      <c r="E863" t="s">
        <v>120</v>
      </c>
      <c r="F863" s="86">
        <v>45127</v>
      </c>
      <c r="G863" s="77">
        <v>52842.92</v>
      </c>
      <c r="H863" s="77">
        <v>6.4510630000000004</v>
      </c>
      <c r="I863" s="77">
        <v>3.4089299999999998</v>
      </c>
      <c r="J863" s="90">
        <f t="shared" si="13"/>
        <v>-1.2282961730008402E-5</v>
      </c>
      <c r="K863" s="90">
        <f>I863/'סכום נכסי הקרן'!$C$42</f>
        <v>1.256650457458206E-7</v>
      </c>
    </row>
    <row r="864" spans="2:11">
      <c r="B864" t="s">
        <v>4436</v>
      </c>
      <c r="C864" t="s">
        <v>4440</v>
      </c>
      <c r="D864" t="s">
        <v>3173</v>
      </c>
      <c r="E864" t="s">
        <v>120</v>
      </c>
      <c r="F864" s="86">
        <v>45127</v>
      </c>
      <c r="G864" s="77">
        <v>2416242.58</v>
      </c>
      <c r="H864" s="77">
        <v>6.45106</v>
      </c>
      <c r="I864" s="77">
        <v>155.87325000000001</v>
      </c>
      <c r="J864" s="90">
        <f t="shared" si="13"/>
        <v>-5.6163815756910017E-4</v>
      </c>
      <c r="K864" s="90">
        <f>I864/'סכום נכסי הקרן'!$C$42</f>
        <v>5.7460314796137593E-6</v>
      </c>
    </row>
    <row r="865" spans="2:11">
      <c r="B865" t="s">
        <v>4436</v>
      </c>
      <c r="C865" t="s">
        <v>4441</v>
      </c>
      <c r="D865" t="s">
        <v>3173</v>
      </c>
      <c r="E865" t="s">
        <v>120</v>
      </c>
      <c r="F865" s="86">
        <v>45127</v>
      </c>
      <c r="G865" s="77">
        <v>240963.72</v>
      </c>
      <c r="H865" s="77">
        <v>6.4510579999999997</v>
      </c>
      <c r="I865" s="77">
        <v>15.544709999999998</v>
      </c>
      <c r="J865" s="90">
        <f t="shared" si="13"/>
        <v>-5.6010266574578798E-5</v>
      </c>
      <c r="K865" s="90">
        <f>I865/'סכום נכסי הקרן'!$C$42</f>
        <v>5.7303221047528545E-7</v>
      </c>
    </row>
    <row r="866" spans="2:11">
      <c r="B866" t="s">
        <v>4436</v>
      </c>
      <c r="C866" t="s">
        <v>4442</v>
      </c>
      <c r="D866" t="s">
        <v>3173</v>
      </c>
      <c r="E866" t="s">
        <v>120</v>
      </c>
      <c r="F866" s="86">
        <v>45127</v>
      </c>
      <c r="G866" s="77">
        <v>21401.4</v>
      </c>
      <c r="H866" s="77">
        <v>6.4510730000000001</v>
      </c>
      <c r="I866" s="77">
        <v>1.38062</v>
      </c>
      <c r="J866" s="90">
        <f t="shared" si="13"/>
        <v>-4.9746115712801972E-6</v>
      </c>
      <c r="K866" s="90">
        <f>I866/'סכום נכסי הקרן'!$C$42</f>
        <v>5.0894467019737819E-8</v>
      </c>
    </row>
    <row r="867" spans="2:11">
      <c r="B867" t="s">
        <v>4436</v>
      </c>
      <c r="C867" t="s">
        <v>4443</v>
      </c>
      <c r="D867" t="s">
        <v>3173</v>
      </c>
      <c r="E867" t="s">
        <v>120</v>
      </c>
      <c r="F867" s="86">
        <v>45127</v>
      </c>
      <c r="G867" s="77">
        <v>449693.26</v>
      </c>
      <c r="H867" s="77">
        <v>6.45106</v>
      </c>
      <c r="I867" s="77">
        <v>29.009979999999999</v>
      </c>
      <c r="J867" s="90">
        <f t="shared" si="13"/>
        <v>-1.0452795279700938E-4</v>
      </c>
      <c r="K867" s="90">
        <f>I867/'סכום נכסי הקרן'!$C$42</f>
        <v>1.0694090121490733E-6</v>
      </c>
    </row>
    <row r="868" spans="2:11">
      <c r="B868" t="s">
        <v>4444</v>
      </c>
      <c r="C868" t="s">
        <v>4445</v>
      </c>
      <c r="D868" t="s">
        <v>3173</v>
      </c>
      <c r="E868" t="s">
        <v>120</v>
      </c>
      <c r="F868" s="86">
        <v>45127</v>
      </c>
      <c r="G868" s="77">
        <v>159437.47</v>
      </c>
      <c r="H868" s="77">
        <v>6.5191509999999999</v>
      </c>
      <c r="I868" s="77">
        <v>10.393969999999999</v>
      </c>
      <c r="J868" s="90">
        <f t="shared" si="13"/>
        <v>-3.745126351460882E-5</v>
      </c>
      <c r="K868" s="90">
        <f>I868/'סכום נכסי הקרן'!$C$42</f>
        <v>3.831579749454189E-7</v>
      </c>
    </row>
    <row r="869" spans="2:11">
      <c r="B869" t="s">
        <v>4444</v>
      </c>
      <c r="C869" t="s">
        <v>4446</v>
      </c>
      <c r="D869" t="s">
        <v>3173</v>
      </c>
      <c r="E869" t="s">
        <v>120</v>
      </c>
      <c r="F869" s="86">
        <v>45127</v>
      </c>
      <c r="G869" s="77">
        <v>1879934.16</v>
      </c>
      <c r="H869" s="77">
        <v>6.5191499999999998</v>
      </c>
      <c r="I869" s="77">
        <v>122.55573</v>
      </c>
      <c r="J869" s="90">
        <f t="shared" si="13"/>
        <v>-4.4158939649193227E-4</v>
      </c>
      <c r="K869" s="90">
        <f>I869/'סכום נכסי הקרן'!$C$42</f>
        <v>4.5178315239275776E-6</v>
      </c>
    </row>
    <row r="870" spans="2:11">
      <c r="B870" t="s">
        <v>4444</v>
      </c>
      <c r="C870" t="s">
        <v>4447</v>
      </c>
      <c r="D870" t="s">
        <v>3173</v>
      </c>
      <c r="E870" t="s">
        <v>120</v>
      </c>
      <c r="F870" s="86">
        <v>45127</v>
      </c>
      <c r="G870" s="77">
        <v>77471.289999999994</v>
      </c>
      <c r="H870" s="77">
        <v>6.5191509999999999</v>
      </c>
      <c r="I870" s="77">
        <v>5.0504700000000007</v>
      </c>
      <c r="J870" s="90">
        <f t="shared" si="13"/>
        <v>-1.8197712985762554E-5</v>
      </c>
      <c r="K870" s="90">
        <f>I870/'סכום נכסי הקרן'!$C$42</f>
        <v>1.8617793371758724E-7</v>
      </c>
    </row>
    <row r="871" spans="2:11">
      <c r="B871" t="s">
        <v>4444</v>
      </c>
      <c r="C871" t="s">
        <v>4448</v>
      </c>
      <c r="D871" t="s">
        <v>3173</v>
      </c>
      <c r="E871" t="s">
        <v>120</v>
      </c>
      <c r="F871" s="86">
        <v>45127</v>
      </c>
      <c r="G871" s="77">
        <v>1507120.21</v>
      </c>
      <c r="H871" s="77">
        <v>6.5191499999999998</v>
      </c>
      <c r="I871" s="77">
        <v>98.251429999999999</v>
      </c>
      <c r="J871" s="90">
        <f t="shared" si="13"/>
        <v>-3.5401681894571009E-4</v>
      </c>
      <c r="K871" s="90">
        <f>I871/'סכום נכסי הקרן'!$C$42</f>
        <v>3.6218902839138063E-6</v>
      </c>
    </row>
    <row r="872" spans="2:11">
      <c r="B872" t="s">
        <v>4444</v>
      </c>
      <c r="C872" t="s">
        <v>4076</v>
      </c>
      <c r="D872" t="s">
        <v>3173</v>
      </c>
      <c r="E872" t="s">
        <v>120</v>
      </c>
      <c r="F872" s="86">
        <v>45127</v>
      </c>
      <c r="G872" s="77">
        <v>1010563.76</v>
      </c>
      <c r="H872" s="77">
        <v>6.5191499999999998</v>
      </c>
      <c r="I872" s="77">
        <v>65.880169999999993</v>
      </c>
      <c r="J872" s="90">
        <f t="shared" si="13"/>
        <v>-2.3737759557293568E-4</v>
      </c>
      <c r="K872" s="90">
        <f>I872/'סכום נכסי הקרן'!$C$42</f>
        <v>2.4285727711605804E-6</v>
      </c>
    </row>
    <row r="873" spans="2:11">
      <c r="B873" t="s">
        <v>4444</v>
      </c>
      <c r="C873" t="s">
        <v>4449</v>
      </c>
      <c r="D873" t="s">
        <v>3173</v>
      </c>
      <c r="E873" t="s">
        <v>120</v>
      </c>
      <c r="F873" s="86">
        <v>45127</v>
      </c>
      <c r="G873" s="77">
        <v>166576.44</v>
      </c>
      <c r="H873" s="77">
        <v>6.5191509999999999</v>
      </c>
      <c r="I873" s="77">
        <v>10.85937</v>
      </c>
      <c r="J873" s="90">
        <f t="shared" si="13"/>
        <v>-3.912817984587579E-5</v>
      </c>
      <c r="K873" s="90">
        <f>I873/'סכום נכסי הקרן'!$C$42</f>
        <v>4.0031424165963865E-7</v>
      </c>
    </row>
    <row r="874" spans="2:11">
      <c r="B874" t="s">
        <v>4444</v>
      </c>
      <c r="C874" t="s">
        <v>4450</v>
      </c>
      <c r="D874" t="s">
        <v>3173</v>
      </c>
      <c r="E874" t="s">
        <v>120</v>
      </c>
      <c r="F874" s="86">
        <v>45127</v>
      </c>
      <c r="G874" s="77">
        <v>533309.05000000005</v>
      </c>
      <c r="H874" s="77">
        <v>6.5191489999999996</v>
      </c>
      <c r="I874" s="77">
        <v>34.767209999999999</v>
      </c>
      <c r="J874" s="90">
        <f t="shared" si="13"/>
        <v>-1.2527224375072691E-4</v>
      </c>
      <c r="K874" s="90">
        <f>I874/'סכום נכסי הקרן'!$C$42</f>
        <v>1.2816405837328873E-6</v>
      </c>
    </row>
    <row r="875" spans="2:11">
      <c r="B875" t="s">
        <v>4444</v>
      </c>
      <c r="C875" t="s">
        <v>4451</v>
      </c>
      <c r="D875" t="s">
        <v>3173</v>
      </c>
      <c r="E875" t="s">
        <v>120</v>
      </c>
      <c r="F875" s="86">
        <v>45127</v>
      </c>
      <c r="G875" s="77">
        <v>13220352.75</v>
      </c>
      <c r="H875" s="77">
        <v>6.5191499999999998</v>
      </c>
      <c r="I875" s="77">
        <v>861.85460999999998</v>
      </c>
      <c r="J875" s="90">
        <f t="shared" si="13"/>
        <v>-3.1054105515400192E-3</v>
      </c>
      <c r="K875" s="90">
        <f>I875/'סכום נכסי הקרן'!$C$42</f>
        <v>3.1770965960549608E-5</v>
      </c>
    </row>
    <row r="876" spans="2:11">
      <c r="B876" t="s">
        <v>4444</v>
      </c>
      <c r="C876" t="s">
        <v>4452</v>
      </c>
      <c r="D876" t="s">
        <v>3173</v>
      </c>
      <c r="E876" t="s">
        <v>120</v>
      </c>
      <c r="F876" s="86">
        <v>45127</v>
      </c>
      <c r="G876" s="77">
        <v>15864423.268270997</v>
      </c>
      <c r="H876" s="77">
        <v>6.5191499999999998</v>
      </c>
      <c r="I876" s="77">
        <v>1034.225527931</v>
      </c>
      <c r="J876" s="90">
        <f t="shared" si="13"/>
        <v>-3.7264926471867153E-3</v>
      </c>
      <c r="K876" s="90">
        <f>I876/'סכום נכסי הקרן'!$C$42</f>
        <v>3.8125159002662001E-5</v>
      </c>
    </row>
    <row r="877" spans="2:11">
      <c r="B877" t="s">
        <v>4444</v>
      </c>
      <c r="C877" t="s">
        <v>4453</v>
      </c>
      <c r="D877" t="s">
        <v>3173</v>
      </c>
      <c r="E877" t="s">
        <v>120</v>
      </c>
      <c r="F877" s="86">
        <v>45127</v>
      </c>
      <c r="G877" s="77">
        <v>1480679.51</v>
      </c>
      <c r="H877" s="77">
        <v>6.5191499999999998</v>
      </c>
      <c r="I877" s="77">
        <v>96.527720000000002</v>
      </c>
      <c r="J877" s="90">
        <f t="shared" si="13"/>
        <v>-3.4780599503215576E-4</v>
      </c>
      <c r="K877" s="90">
        <f>I877/'סכום נכסי הקרן'!$C$42</f>
        <v>3.5583483232391872E-6</v>
      </c>
    </row>
    <row r="878" spans="2:11">
      <c r="B878" t="s">
        <v>4444</v>
      </c>
      <c r="C878" t="s">
        <v>4454</v>
      </c>
      <c r="D878" t="s">
        <v>3173</v>
      </c>
      <c r="E878" t="s">
        <v>120</v>
      </c>
      <c r="F878" s="86">
        <v>45127</v>
      </c>
      <c r="G878" s="77">
        <v>1655188.16</v>
      </c>
      <c r="H878" s="77">
        <v>6.5191499999999998</v>
      </c>
      <c r="I878" s="77">
        <v>107.9042</v>
      </c>
      <c r="J878" s="90">
        <f t="shared" si="13"/>
        <v>-3.8879741124258135E-4</v>
      </c>
      <c r="K878" s="90">
        <f>I878/'סכום נכסי הקרן'!$C$42</f>
        <v>3.9777250425107516E-6</v>
      </c>
    </row>
    <row r="879" spans="2:11">
      <c r="B879" t="s">
        <v>4444</v>
      </c>
      <c r="C879" t="s">
        <v>4455</v>
      </c>
      <c r="D879" t="s">
        <v>3173</v>
      </c>
      <c r="E879" t="s">
        <v>120</v>
      </c>
      <c r="F879" s="86">
        <v>45127</v>
      </c>
      <c r="G879" s="77">
        <v>118983.17</v>
      </c>
      <c r="H879" s="77">
        <v>6.5191489999999996</v>
      </c>
      <c r="I879" s="77">
        <v>7.7566899999999999</v>
      </c>
      <c r="J879" s="90">
        <f t="shared" si="13"/>
        <v>-2.7948689595133628E-5</v>
      </c>
      <c r="K879" s="90">
        <f>I879/'סכום נכסי הקרן'!$C$42</f>
        <v>2.8593863871835129E-7</v>
      </c>
    </row>
    <row r="880" spans="2:11">
      <c r="B880" t="s">
        <v>4444</v>
      </c>
      <c r="C880" t="s">
        <v>4456</v>
      </c>
      <c r="D880" t="s">
        <v>3173</v>
      </c>
      <c r="E880" t="s">
        <v>120</v>
      </c>
      <c r="F880" s="86">
        <v>45127</v>
      </c>
      <c r="G880" s="77">
        <v>396610.58</v>
      </c>
      <c r="H880" s="77">
        <v>6.5191499999999998</v>
      </c>
      <c r="I880" s="77">
        <v>25.855640000000001</v>
      </c>
      <c r="J880" s="90">
        <f t="shared" si="13"/>
        <v>-9.3162322671593275E-5</v>
      </c>
      <c r="K880" s="90">
        <f>I880/'סכום נכסי הקרן'!$C$42</f>
        <v>9.5312904148441573E-7</v>
      </c>
    </row>
    <row r="881" spans="2:11">
      <c r="B881" t="s">
        <v>4341</v>
      </c>
      <c r="C881" t="s">
        <v>4457</v>
      </c>
      <c r="D881" t="s">
        <v>3173</v>
      </c>
      <c r="E881" t="s">
        <v>106</v>
      </c>
      <c r="F881" s="86">
        <v>45127</v>
      </c>
      <c r="G881" s="77">
        <v>146685.12</v>
      </c>
      <c r="H881" s="77">
        <v>2.6752410000000002</v>
      </c>
      <c r="I881" s="77">
        <v>3.9241799999999998</v>
      </c>
      <c r="J881" s="90">
        <f t="shared" si="13"/>
        <v>-1.4139496194308587E-5</v>
      </c>
      <c r="K881" s="90">
        <f>I881/'סכום נכסי הקרן'!$C$42</f>
        <v>1.4465895727246797E-7</v>
      </c>
    </row>
    <row r="882" spans="2:11">
      <c r="B882" t="s">
        <v>4341</v>
      </c>
      <c r="C882" t="s">
        <v>4458</v>
      </c>
      <c r="D882" t="s">
        <v>3173</v>
      </c>
      <c r="E882" t="s">
        <v>106</v>
      </c>
      <c r="F882" s="86">
        <v>45127</v>
      </c>
      <c r="G882" s="77">
        <v>29679101.383292995</v>
      </c>
      <c r="H882" s="77">
        <v>2.6752400000000001</v>
      </c>
      <c r="I882" s="77">
        <v>793.98705345200005</v>
      </c>
      <c r="J882" s="90">
        <f t="shared" si="13"/>
        <v>-2.8608720600519968E-3</v>
      </c>
      <c r="K882" s="90">
        <f>I882/'סכום נכסי הקרן'!$C$42</f>
        <v>2.9269131191791823E-5</v>
      </c>
    </row>
    <row r="883" spans="2:11">
      <c r="B883" t="s">
        <v>4341</v>
      </c>
      <c r="C883" t="s">
        <v>4459</v>
      </c>
      <c r="D883" t="s">
        <v>3173</v>
      </c>
      <c r="E883" t="s">
        <v>106</v>
      </c>
      <c r="F883" s="86">
        <v>45127</v>
      </c>
      <c r="G883" s="77">
        <v>209592.18</v>
      </c>
      <c r="H883" s="77">
        <v>2.6752379999999998</v>
      </c>
      <c r="I883" s="77">
        <v>5.6070900000000004</v>
      </c>
      <c r="J883" s="90">
        <f t="shared" si="13"/>
        <v>-2.0203310683033333E-5</v>
      </c>
      <c r="K883" s="90">
        <f>I883/'סכום נכסי הקרן'!$C$42</f>
        <v>2.0669688768937272E-7</v>
      </c>
    </row>
    <row r="884" spans="2:11">
      <c r="B884" t="s">
        <v>4341</v>
      </c>
      <c r="C884" t="s">
        <v>4460</v>
      </c>
      <c r="D884" t="s">
        <v>3173</v>
      </c>
      <c r="E884" t="s">
        <v>106</v>
      </c>
      <c r="F884" s="86">
        <v>45127</v>
      </c>
      <c r="G884" s="77">
        <v>808972.85</v>
      </c>
      <c r="H884" s="77">
        <v>2.6752389999999999</v>
      </c>
      <c r="I884" s="77">
        <v>21.641959999999997</v>
      </c>
      <c r="J884" s="90">
        <f t="shared" si="13"/>
        <v>-7.7979708131986473E-5</v>
      </c>
      <c r="K884" s="90">
        <f>I884/'סכום נכסי הקרן'!$C$42</f>
        <v>7.9779810480978469E-7</v>
      </c>
    </row>
    <row r="885" spans="2:11">
      <c r="B885" t="s">
        <v>4341</v>
      </c>
      <c r="C885" t="s">
        <v>3548</v>
      </c>
      <c r="D885" t="s">
        <v>3173</v>
      </c>
      <c r="E885" t="s">
        <v>106</v>
      </c>
      <c r="F885" s="86">
        <v>45127</v>
      </c>
      <c r="G885" s="77">
        <v>191072.79</v>
      </c>
      <c r="H885" s="77">
        <v>2.6752419999999999</v>
      </c>
      <c r="I885" s="77">
        <v>5.1116599999999996</v>
      </c>
      <c r="J885" s="90">
        <f t="shared" si="13"/>
        <v>-1.8418191091285169E-5</v>
      </c>
      <c r="K885" s="90">
        <f>I885/'סכום נכסי הקרן'!$C$42</f>
        <v>1.8843361046929134E-7</v>
      </c>
    </row>
    <row r="886" spans="2:11">
      <c r="B886" t="s">
        <v>4341</v>
      </c>
      <c r="C886" t="s">
        <v>4310</v>
      </c>
      <c r="D886" t="s">
        <v>3173</v>
      </c>
      <c r="E886" t="s">
        <v>106</v>
      </c>
      <c r="F886" s="86">
        <v>45127</v>
      </c>
      <c r="G886" s="77">
        <v>134632.82</v>
      </c>
      <c r="H886" s="77">
        <v>2.6752389999999999</v>
      </c>
      <c r="I886" s="77">
        <v>3.60175</v>
      </c>
      <c r="J886" s="90">
        <f t="shared" si="13"/>
        <v>-1.2977725389215317E-5</v>
      </c>
      <c r="K886" s="90">
        <f>I886/'סכום נכסי הקרן'!$C$42</f>
        <v>1.3277306325298829E-7</v>
      </c>
    </row>
    <row r="887" spans="2:11">
      <c r="B887" t="s">
        <v>4341</v>
      </c>
      <c r="C887" t="s">
        <v>4461</v>
      </c>
      <c r="D887" t="s">
        <v>3173</v>
      </c>
      <c r="E887" t="s">
        <v>106</v>
      </c>
      <c r="F887" s="86">
        <v>45127</v>
      </c>
      <c r="G887" s="77">
        <v>705499.61</v>
      </c>
      <c r="H887" s="77">
        <v>2.6752389999999999</v>
      </c>
      <c r="I887" s="77">
        <v>18.873799999999999</v>
      </c>
      <c r="J887" s="90">
        <f t="shared" si="13"/>
        <v>-6.8005551037959887E-5</v>
      </c>
      <c r="K887" s="90">
        <f>I887/'סכום נכסי הקרן'!$C$42</f>
        <v>6.9575407544228506E-7</v>
      </c>
    </row>
    <row r="888" spans="2:11">
      <c r="B888" t="s">
        <v>4341</v>
      </c>
      <c r="C888" t="s">
        <v>4462</v>
      </c>
      <c r="D888" t="s">
        <v>3173</v>
      </c>
      <c r="E888" t="s">
        <v>106</v>
      </c>
      <c r="F888" s="86">
        <v>45127</v>
      </c>
      <c r="G888" s="77">
        <v>176374.88</v>
      </c>
      <c r="H888" s="77">
        <v>2.6752389999999999</v>
      </c>
      <c r="I888" s="77">
        <v>4.7184499999999998</v>
      </c>
      <c r="J888" s="90">
        <f t="shared" si="13"/>
        <v>-1.7001387759489972E-5</v>
      </c>
      <c r="K888" s="90">
        <f>I888/'סכום נכסי הקרן'!$C$42</f>
        <v>1.7393851886057127E-7</v>
      </c>
    </row>
    <row r="889" spans="2:11">
      <c r="B889" t="s">
        <v>4341</v>
      </c>
      <c r="C889" t="s">
        <v>4463</v>
      </c>
      <c r="D889" t="s">
        <v>3173</v>
      </c>
      <c r="E889" t="s">
        <v>106</v>
      </c>
      <c r="F889" s="86">
        <v>45127</v>
      </c>
      <c r="G889" s="77">
        <v>940666.12</v>
      </c>
      <c r="H889" s="77">
        <v>2.6752389999999999</v>
      </c>
      <c r="I889" s="77">
        <v>25.16507</v>
      </c>
      <c r="J889" s="90">
        <f t="shared" si="13"/>
        <v>-9.0674080061187111E-5</v>
      </c>
      <c r="K889" s="90">
        <f>I889/'סכום נכסי הקרן'!$C$42</f>
        <v>9.276722234680025E-7</v>
      </c>
    </row>
    <row r="890" spans="2:11">
      <c r="B890" t="s">
        <v>4341</v>
      </c>
      <c r="C890" t="s">
        <v>4464</v>
      </c>
      <c r="D890" t="s">
        <v>3173</v>
      </c>
      <c r="E890" t="s">
        <v>106</v>
      </c>
      <c r="F890" s="86">
        <v>45127</v>
      </c>
      <c r="G890" s="77">
        <v>30865.59</v>
      </c>
      <c r="H890" s="77">
        <v>2.6752449999999999</v>
      </c>
      <c r="I890" s="77">
        <v>0.82572999999999996</v>
      </c>
      <c r="J890" s="90">
        <f t="shared" si="13"/>
        <v>-2.9752473618759664E-6</v>
      </c>
      <c r="K890" s="90">
        <f>I890/'סכום נכסי הקרן'!$C$42</f>
        <v>3.0439286879958359E-8</v>
      </c>
    </row>
    <row r="891" spans="2:11">
      <c r="B891" t="s">
        <v>4341</v>
      </c>
      <c r="C891" t="s">
        <v>4190</v>
      </c>
      <c r="D891" t="s">
        <v>3173</v>
      </c>
      <c r="E891" t="s">
        <v>106</v>
      </c>
      <c r="F891" s="86">
        <v>45127</v>
      </c>
      <c r="G891" s="77">
        <v>79368.69</v>
      </c>
      <c r="H891" s="77">
        <v>2.6752359999999999</v>
      </c>
      <c r="I891" s="77">
        <v>2.1233</v>
      </c>
      <c r="J891" s="90">
        <f t="shared" si="13"/>
        <v>-7.6506154838400445E-6</v>
      </c>
      <c r="K891" s="90">
        <f>I891/'סכום נכסי הקרן'!$C$42</f>
        <v>7.8272241328540299E-8</v>
      </c>
    </row>
    <row r="892" spans="2:11">
      <c r="B892" t="s">
        <v>4465</v>
      </c>
      <c r="C892" t="s">
        <v>4466</v>
      </c>
      <c r="D892" t="s">
        <v>3173</v>
      </c>
      <c r="E892" t="s">
        <v>106</v>
      </c>
      <c r="F892" s="86">
        <v>45127</v>
      </c>
      <c r="G892" s="77">
        <v>7788106.9400000004</v>
      </c>
      <c r="H892" s="77">
        <v>2.6529829999999999</v>
      </c>
      <c r="I892" s="77">
        <v>206.61716000000001</v>
      </c>
      <c r="J892" s="90">
        <f t="shared" si="13"/>
        <v>-7.4447720224323269E-4</v>
      </c>
      <c r="K892" s="90">
        <f>I892/'סכום נכסי הקרן'!$C$42</f>
        <v>7.616628931445215E-6</v>
      </c>
    </row>
    <row r="893" spans="2:11">
      <c r="B893" t="s">
        <v>4465</v>
      </c>
      <c r="C893" t="s">
        <v>4467</v>
      </c>
      <c r="D893" t="s">
        <v>3173</v>
      </c>
      <c r="E893" t="s">
        <v>106</v>
      </c>
      <c r="F893" s="86">
        <v>45127</v>
      </c>
      <c r="G893" s="77">
        <v>12323038.830559997</v>
      </c>
      <c r="H893" s="77">
        <v>2.6529829999999999</v>
      </c>
      <c r="I893" s="77">
        <v>326.92813824999996</v>
      </c>
      <c r="J893" s="90">
        <f t="shared" si="13"/>
        <v>-1.1779783716848529E-3</v>
      </c>
      <c r="K893" s="90">
        <f>I893/'סכום נכסי הקרן'!$C$42</f>
        <v>1.2051711079072381E-5</v>
      </c>
    </row>
    <row r="894" spans="2:11">
      <c r="B894" t="s">
        <v>4468</v>
      </c>
      <c r="C894" t="s">
        <v>4469</v>
      </c>
      <c r="D894" t="s">
        <v>3173</v>
      </c>
      <c r="E894" t="s">
        <v>106</v>
      </c>
      <c r="F894" s="86">
        <v>45127</v>
      </c>
      <c r="G894" s="77">
        <v>9239034.0657759998</v>
      </c>
      <c r="H894" s="77">
        <v>2.6188570000000002</v>
      </c>
      <c r="I894" s="77">
        <v>241.95705075300003</v>
      </c>
      <c r="J894" s="90">
        <f t="shared" si="13"/>
        <v>-8.7181291334958489E-4</v>
      </c>
      <c r="K894" s="90">
        <f>I894/'סכום נכסי הקרן'!$C$42</f>
        <v>8.9193805245046357E-6</v>
      </c>
    </row>
    <row r="895" spans="2:11">
      <c r="B895" t="s">
        <v>4343</v>
      </c>
      <c r="C895" t="s">
        <v>4470</v>
      </c>
      <c r="D895" t="s">
        <v>3173</v>
      </c>
      <c r="E895" t="s">
        <v>106</v>
      </c>
      <c r="F895" s="86">
        <v>45133</v>
      </c>
      <c r="G895" s="77">
        <v>8175.39</v>
      </c>
      <c r="H895" s="77">
        <v>2.0313400000000001</v>
      </c>
      <c r="I895" s="77">
        <v>0.16607</v>
      </c>
      <c r="J895" s="90">
        <f t="shared" si="13"/>
        <v>-5.9837880346692229E-7</v>
      </c>
      <c r="K895" s="90">
        <f>I895/'סכום נכסי הקרן'!$C$42</f>
        <v>6.1219192377104917E-9</v>
      </c>
    </row>
    <row r="896" spans="2:11">
      <c r="B896" t="s">
        <v>4343</v>
      </c>
      <c r="C896" t="s">
        <v>4471</v>
      </c>
      <c r="D896" t="s">
        <v>3173</v>
      </c>
      <c r="E896" t="s">
        <v>106</v>
      </c>
      <c r="F896" s="86">
        <v>45133</v>
      </c>
      <c r="G896" s="77">
        <v>467.15</v>
      </c>
      <c r="H896" s="77">
        <v>2.0314670000000001</v>
      </c>
      <c r="I896" s="77">
        <v>9.4900000000000002E-3</v>
      </c>
      <c r="J896" s="90">
        <f t="shared" si="13"/>
        <v>-3.4194103961589049E-8</v>
      </c>
      <c r="K896" s="90">
        <f>I896/'סכום נכסי הקרן'!$C$42</f>
        <v>3.4983448886537348E-10</v>
      </c>
    </row>
    <row r="897" spans="2:11">
      <c r="B897" t="s">
        <v>4343</v>
      </c>
      <c r="C897" t="s">
        <v>3629</v>
      </c>
      <c r="D897" t="s">
        <v>3173</v>
      </c>
      <c r="E897" t="s">
        <v>106</v>
      </c>
      <c r="F897" s="86">
        <v>45133</v>
      </c>
      <c r="G897" s="77">
        <v>37665.160000000003</v>
      </c>
      <c r="H897" s="77">
        <v>2.03132</v>
      </c>
      <c r="I897" s="77">
        <v>0.7651</v>
      </c>
      <c r="J897" s="90">
        <f t="shared" si="13"/>
        <v>-2.7567870327725796E-6</v>
      </c>
      <c r="K897" s="90">
        <f>I897/'סכום נכסי הקרן'!$C$42</f>
        <v>2.8204253680811089E-8</v>
      </c>
    </row>
    <row r="898" spans="2:11">
      <c r="B898" t="s">
        <v>4472</v>
      </c>
      <c r="C898" t="s">
        <v>4473</v>
      </c>
      <c r="D898" t="s">
        <v>3173</v>
      </c>
      <c r="E898" t="s">
        <v>106</v>
      </c>
      <c r="F898" s="86">
        <v>45153</v>
      </c>
      <c r="G898" s="77">
        <v>77415.820000000007</v>
      </c>
      <c r="H898" s="77">
        <v>0.22481200000000001</v>
      </c>
      <c r="I898" s="77">
        <v>0.17404</v>
      </c>
      <c r="J898" s="90">
        <f t="shared" si="13"/>
        <v>-6.2709608571917362E-7</v>
      </c>
      <c r="K898" s="90">
        <f>I898/'סכום נכסי הקרן'!$C$42</f>
        <v>6.4157212267786718E-9</v>
      </c>
    </row>
    <row r="899" spans="2:11">
      <c r="B899" t="s">
        <v>4472</v>
      </c>
      <c r="C899" t="s">
        <v>4474</v>
      </c>
      <c r="D899" t="s">
        <v>3173</v>
      </c>
      <c r="E899" t="s">
        <v>106</v>
      </c>
      <c r="F899" s="86">
        <v>45153</v>
      </c>
      <c r="G899" s="77">
        <v>37274.29</v>
      </c>
      <c r="H899" s="77">
        <v>0.22481999999999999</v>
      </c>
      <c r="I899" s="77">
        <v>8.3799999999999999E-2</v>
      </c>
      <c r="J899" s="90">
        <f t="shared" si="13"/>
        <v>-3.0194582844901601E-7</v>
      </c>
      <c r="K899" s="90">
        <f>I899/'סכום נכסי הקרן'!$C$42</f>
        <v>3.0891601861873863E-9</v>
      </c>
    </row>
    <row r="900" spans="2:11">
      <c r="B900" t="s">
        <v>4472</v>
      </c>
      <c r="C900" t="s">
        <v>4475</v>
      </c>
      <c r="D900" t="s">
        <v>3173</v>
      </c>
      <c r="E900" t="s">
        <v>106</v>
      </c>
      <c r="F900" s="86">
        <v>45153</v>
      </c>
      <c r="G900" s="77">
        <v>269521.76</v>
      </c>
      <c r="H900" s="77">
        <v>0.22480600000000001</v>
      </c>
      <c r="I900" s="77">
        <v>0.60589999999999999</v>
      </c>
      <c r="J900" s="90">
        <f t="shared" si="13"/>
        <v>-2.1831620221629931E-6</v>
      </c>
      <c r="K900" s="90">
        <f>I900/'סכום נכסי הקרן'!$C$42</f>
        <v>2.2335586596789229E-8</v>
      </c>
    </row>
    <row r="901" spans="2:11">
      <c r="B901" t="s">
        <v>4345</v>
      </c>
      <c r="C901" t="s">
        <v>4476</v>
      </c>
      <c r="D901" t="s">
        <v>3173</v>
      </c>
      <c r="E901" t="s">
        <v>110</v>
      </c>
      <c r="F901" s="86">
        <v>45197</v>
      </c>
      <c r="G901" s="77">
        <v>40711.64</v>
      </c>
      <c r="H901" s="77">
        <v>-0.34626499999999999</v>
      </c>
      <c r="I901" s="77">
        <v>-0.14097000000000001</v>
      </c>
      <c r="J901" s="90">
        <f t="shared" si="13"/>
        <v>5.079391818193054E-7</v>
      </c>
      <c r="K901" s="90">
        <f>I901/'סכום נכסי הקרן'!$C$42</f>
        <v>-5.196645721322624E-9</v>
      </c>
    </row>
    <row r="902" spans="2:11">
      <c r="B902" t="s">
        <v>4345</v>
      </c>
      <c r="C902" t="s">
        <v>4477</v>
      </c>
      <c r="D902" t="s">
        <v>3173</v>
      </c>
      <c r="E902" t="s">
        <v>110</v>
      </c>
      <c r="F902" s="86">
        <v>45197</v>
      </c>
      <c r="G902" s="77">
        <v>73280.960000000006</v>
      </c>
      <c r="H902" s="77">
        <v>-0.34627000000000002</v>
      </c>
      <c r="I902" s="77">
        <v>-0.25374999999999998</v>
      </c>
      <c r="J902" s="90">
        <f t="shared" si="13"/>
        <v>9.1430493996345836E-7</v>
      </c>
      <c r="K902" s="90">
        <f>I902/'סכום נכסי הקרן'!$C$42</f>
        <v>-9.3541097523275555E-9</v>
      </c>
    </row>
    <row r="903" spans="2:11">
      <c r="B903" t="s">
        <v>4345</v>
      </c>
      <c r="C903" t="s">
        <v>4478</v>
      </c>
      <c r="D903" t="s">
        <v>3173</v>
      </c>
      <c r="E903" t="s">
        <v>110</v>
      </c>
      <c r="F903" s="86">
        <v>45197</v>
      </c>
      <c r="G903" s="77">
        <v>346048.96</v>
      </c>
      <c r="H903" s="77">
        <v>-0.34626600000000002</v>
      </c>
      <c r="I903" s="77">
        <v>-1.19825</v>
      </c>
      <c r="J903" s="90">
        <f t="shared" si="13"/>
        <v>4.3175010613249812E-6</v>
      </c>
      <c r="K903" s="90">
        <f>I903/'סכום נכסי הקרן'!$C$42</f>
        <v>-4.4171672948675844E-8</v>
      </c>
    </row>
    <row r="904" spans="2:11">
      <c r="B904" t="s">
        <v>4345</v>
      </c>
      <c r="C904" t="s">
        <v>4479</v>
      </c>
      <c r="D904" t="s">
        <v>3173</v>
      </c>
      <c r="E904" t="s">
        <v>110</v>
      </c>
      <c r="F904" s="86">
        <v>45197</v>
      </c>
      <c r="G904" s="77">
        <v>61067.46</v>
      </c>
      <c r="H904" s="77">
        <v>-0.346273</v>
      </c>
      <c r="I904" s="77">
        <v>-0.21146000000000001</v>
      </c>
      <c r="J904" s="90">
        <f t="shared" si="13"/>
        <v>7.6192678858984403E-7</v>
      </c>
      <c r="K904" s="90">
        <f>I904/'סכום נכסי הקרן'!$C$42</f>
        <v>-7.7951528994174783E-9</v>
      </c>
    </row>
    <row r="905" spans="2:11">
      <c r="B905" t="s">
        <v>4345</v>
      </c>
      <c r="C905" t="s">
        <v>4480</v>
      </c>
      <c r="D905" t="s">
        <v>3173</v>
      </c>
      <c r="E905" t="s">
        <v>110</v>
      </c>
      <c r="F905" s="86">
        <v>45197</v>
      </c>
      <c r="G905" s="77">
        <v>183202.39</v>
      </c>
      <c r="H905" s="77">
        <v>-0.34626699999999999</v>
      </c>
      <c r="I905" s="77">
        <v>-0.63436999999999999</v>
      </c>
      <c r="J905" s="90">
        <f t="shared" si="13"/>
        <v>2.28574433404776E-6</v>
      </c>
      <c r="K905" s="90">
        <f>I905/'סכום נכסי הקרן'!$C$42</f>
        <v>-2.3385090063385348E-8</v>
      </c>
    </row>
    <row r="906" spans="2:11">
      <c r="B906" t="s">
        <v>4345</v>
      </c>
      <c r="C906" t="s">
        <v>4481</v>
      </c>
      <c r="D906" t="s">
        <v>3173</v>
      </c>
      <c r="E906" t="s">
        <v>110</v>
      </c>
      <c r="F906" s="86">
        <v>45197</v>
      </c>
      <c r="G906" s="77">
        <v>236127.53</v>
      </c>
      <c r="H906" s="77">
        <v>-0.34626600000000002</v>
      </c>
      <c r="I906" s="77">
        <v>-0.81762999999999997</v>
      </c>
      <c r="J906" s="90">
        <f t="shared" si="13"/>
        <v>2.9460616672406798E-6</v>
      </c>
      <c r="K906" s="90">
        <f>I906/'סכום נכסי הקרן'!$C$42</f>
        <v>-3.0140692637618046E-8</v>
      </c>
    </row>
    <row r="907" spans="2:11">
      <c r="B907" t="s">
        <v>4345</v>
      </c>
      <c r="C907" t="s">
        <v>4482</v>
      </c>
      <c r="D907" t="s">
        <v>3173</v>
      </c>
      <c r="E907" t="s">
        <v>110</v>
      </c>
      <c r="F907" s="86">
        <v>45197</v>
      </c>
      <c r="G907" s="77">
        <v>895656.14</v>
      </c>
      <c r="H907" s="77">
        <v>-0.34626499999999999</v>
      </c>
      <c r="I907" s="77">
        <v>-3.10134</v>
      </c>
      <c r="J907" s="90">
        <f t="shared" si="13"/>
        <v>1.1174662000024717E-5</v>
      </c>
      <c r="K907" s="90">
        <f>I907/'סכום נכסי הקרן'!$C$42</f>
        <v>-1.1432620586909772E-7</v>
      </c>
    </row>
    <row r="908" spans="2:11">
      <c r="B908" t="s">
        <v>4345</v>
      </c>
      <c r="C908" t="s">
        <v>4483</v>
      </c>
      <c r="D908" t="s">
        <v>3173</v>
      </c>
      <c r="E908" t="s">
        <v>110</v>
      </c>
      <c r="F908" s="86">
        <v>45197</v>
      </c>
      <c r="G908" s="77">
        <v>264625.68</v>
      </c>
      <c r="H908" s="77">
        <v>-0.34626600000000002</v>
      </c>
      <c r="I908" s="77">
        <v>-0.91630999999999996</v>
      </c>
      <c r="J908" s="90">
        <f t="shared" ref="J908:J971" si="14">I908/$I$11</f>
        <v>3.3016226976863706E-6</v>
      </c>
      <c r="K908" s="90">
        <f>I908/'סכום נכסי הקרן'!$C$42</f>
        <v>-3.3778381506030597E-8</v>
      </c>
    </row>
    <row r="909" spans="2:11">
      <c r="B909" t="s">
        <v>4345</v>
      </c>
      <c r="C909" t="s">
        <v>4484</v>
      </c>
      <c r="D909" t="s">
        <v>3173</v>
      </c>
      <c r="E909" t="s">
        <v>110</v>
      </c>
      <c r="F909" s="86">
        <v>45197</v>
      </c>
      <c r="G909" s="77">
        <v>354191.29</v>
      </c>
      <c r="H909" s="77">
        <v>-0.34626499999999999</v>
      </c>
      <c r="I909" s="77">
        <v>-1.22644</v>
      </c>
      <c r="J909" s="90">
        <f t="shared" si="14"/>
        <v>4.4190744850001341E-6</v>
      </c>
      <c r="K909" s="90">
        <f>I909/'סכום נכסי הקרן'!$C$42</f>
        <v>-4.5210854638993529E-8</v>
      </c>
    </row>
    <row r="910" spans="2:11">
      <c r="B910" t="s">
        <v>4485</v>
      </c>
      <c r="C910" t="s">
        <v>4486</v>
      </c>
      <c r="D910" t="s">
        <v>3173</v>
      </c>
      <c r="E910" t="s">
        <v>110</v>
      </c>
      <c r="F910" s="86">
        <v>45196</v>
      </c>
      <c r="G910" s="77">
        <v>102291.99</v>
      </c>
      <c r="H910" s="77">
        <v>0.15685499999999999</v>
      </c>
      <c r="I910" s="77">
        <v>0.16044999999999998</v>
      </c>
      <c r="J910" s="90">
        <f t="shared" si="14"/>
        <v>-5.781289758310813E-7</v>
      </c>
      <c r="K910" s="90">
        <f>I910/'סכום נכסי הקרן'!$C$42</f>
        <v>5.9147464424077101E-9</v>
      </c>
    </row>
    <row r="911" spans="2:11">
      <c r="B911" t="s">
        <v>4485</v>
      </c>
      <c r="C911" t="s">
        <v>3566</v>
      </c>
      <c r="D911" t="s">
        <v>3173</v>
      </c>
      <c r="E911" t="s">
        <v>110</v>
      </c>
      <c r="F911" s="86">
        <v>45196</v>
      </c>
      <c r="G911" s="77">
        <v>57283.51</v>
      </c>
      <c r="H911" s="77">
        <v>0.15685099999999999</v>
      </c>
      <c r="I911" s="77">
        <v>8.9849999999999999E-2</v>
      </c>
      <c r="J911" s="90">
        <f t="shared" si="14"/>
        <v>-3.2374502012105118E-7</v>
      </c>
      <c r="K911" s="90">
        <f>I911/'סכום נכסי הקרן'!$C$42</f>
        <v>3.3121842807749004E-9</v>
      </c>
    </row>
    <row r="912" spans="2:11">
      <c r="B912" t="s">
        <v>4485</v>
      </c>
      <c r="C912" t="s">
        <v>4487</v>
      </c>
      <c r="D912" t="s">
        <v>3173</v>
      </c>
      <c r="E912" t="s">
        <v>110</v>
      </c>
      <c r="F912" s="86">
        <v>45196</v>
      </c>
      <c r="G912" s="77">
        <v>6546.69</v>
      </c>
      <c r="H912" s="77">
        <v>0.15687300000000001</v>
      </c>
      <c r="I912" s="77">
        <v>1.027E-2</v>
      </c>
      <c r="J912" s="90">
        <f t="shared" si="14"/>
        <v>-3.7004578259801844E-8</v>
      </c>
      <c r="K912" s="90">
        <f>I912/'סכום נכסי הקרן'!$C$42</f>
        <v>3.7858800849814385E-10</v>
      </c>
    </row>
    <row r="913" spans="2:11">
      <c r="B913" t="s">
        <v>4488</v>
      </c>
      <c r="C913" t="s">
        <v>4489</v>
      </c>
      <c r="D913" t="s">
        <v>3173</v>
      </c>
      <c r="E913" t="s">
        <v>110</v>
      </c>
      <c r="F913" s="86">
        <v>45195</v>
      </c>
      <c r="G913" s="77">
        <v>8608200.0722480025</v>
      </c>
      <c r="H913" s="77">
        <v>0.410551</v>
      </c>
      <c r="I913" s="77">
        <v>35.341044774000004</v>
      </c>
      <c r="J913" s="90">
        <f t="shared" si="14"/>
        <v>-1.273398692427112E-4</v>
      </c>
      <c r="K913" s="90">
        <f>I913/'סכום נכסי הקרן'!$C$42</f>
        <v>1.3027941342972149E-6</v>
      </c>
    </row>
    <row r="914" spans="2:11">
      <c r="B914" t="s">
        <v>4490</v>
      </c>
      <c r="C914" t="s">
        <v>4491</v>
      </c>
      <c r="D914" t="s">
        <v>3173</v>
      </c>
      <c r="E914" t="s">
        <v>110</v>
      </c>
      <c r="F914" s="86">
        <v>45195</v>
      </c>
      <c r="G914" s="77">
        <v>8610217.4615299981</v>
      </c>
      <c r="H914" s="77">
        <v>0.43388500000000002</v>
      </c>
      <c r="I914" s="77">
        <v>37.358434054999996</v>
      </c>
      <c r="J914" s="90">
        <f t="shared" si="14"/>
        <v>-1.346088701705836E-4</v>
      </c>
      <c r="K914" s="90">
        <f>I914/'סכום נכסי הקרן'!$C$42</f>
        <v>1.3771621372435917E-6</v>
      </c>
    </row>
    <row r="915" spans="2:11">
      <c r="B915" t="s">
        <v>4492</v>
      </c>
      <c r="C915" t="s">
        <v>4493</v>
      </c>
      <c r="D915" t="s">
        <v>3173</v>
      </c>
      <c r="E915" t="s">
        <v>110</v>
      </c>
      <c r="F915" s="86">
        <v>45187</v>
      </c>
      <c r="G915" s="77">
        <v>49585.13</v>
      </c>
      <c r="H915" s="77">
        <v>1.1333839999999999</v>
      </c>
      <c r="I915" s="77">
        <v>0.56198999999999999</v>
      </c>
      <c r="J915" s="90">
        <f t="shared" si="14"/>
        <v>-2.0249467318623211E-6</v>
      </c>
      <c r="K915" s="90">
        <f>I915/'סכום נכסי הקרן'!$C$42</f>
        <v>2.0716910895411089E-8</v>
      </c>
    </row>
    <row r="916" spans="2:11">
      <c r="B916" t="s">
        <v>4492</v>
      </c>
      <c r="C916" t="s">
        <v>4494</v>
      </c>
      <c r="D916" t="s">
        <v>3173</v>
      </c>
      <c r="E916" t="s">
        <v>110</v>
      </c>
      <c r="F916" s="86">
        <v>45187</v>
      </c>
      <c r="G916" s="77">
        <v>1115665.3700000001</v>
      </c>
      <c r="H916" s="77">
        <v>1.1333880000000001</v>
      </c>
      <c r="I916" s="77">
        <v>12.644819999999999</v>
      </c>
      <c r="J916" s="90">
        <f t="shared" si="14"/>
        <v>-4.5561463609650195E-5</v>
      </c>
      <c r="K916" s="90">
        <f>I916/'סכום נכסי הקרן'!$C$42</f>
        <v>4.6613215400365133E-7</v>
      </c>
    </row>
    <row r="917" spans="2:11">
      <c r="B917" t="s">
        <v>4492</v>
      </c>
      <c r="C917" t="s">
        <v>4495</v>
      </c>
      <c r="D917" t="s">
        <v>3173</v>
      </c>
      <c r="E917" t="s">
        <v>110</v>
      </c>
      <c r="F917" s="86">
        <v>45187</v>
      </c>
      <c r="G917" s="77">
        <v>90906.07</v>
      </c>
      <c r="H917" s="77">
        <v>1.1333899999999999</v>
      </c>
      <c r="I917" s="77">
        <v>1.0303199999999999</v>
      </c>
      <c r="J917" s="90">
        <f t="shared" si="14"/>
        <v>-3.7124203576084744E-6</v>
      </c>
      <c r="K917" s="90">
        <f>I917/'סכום נכסי הקרן'!$C$42</f>
        <v>3.7981187625687202E-8</v>
      </c>
    </row>
    <row r="918" spans="2:11">
      <c r="B918" t="s">
        <v>4492</v>
      </c>
      <c r="C918" t="s">
        <v>4496</v>
      </c>
      <c r="D918" t="s">
        <v>3173</v>
      </c>
      <c r="E918" t="s">
        <v>110</v>
      </c>
      <c r="F918" s="86">
        <v>45187</v>
      </c>
      <c r="G918" s="77">
        <v>351227.99</v>
      </c>
      <c r="H918" s="77">
        <v>1.133389</v>
      </c>
      <c r="I918" s="77">
        <v>3.9807800000000002</v>
      </c>
      <c r="J918" s="90">
        <f t="shared" si="14"/>
        <v>-1.4343435739537876E-5</v>
      </c>
      <c r="K918" s="90">
        <f>I918/'סכום נכסי הקרן'!$C$42</f>
        <v>1.4674543062017929E-7</v>
      </c>
    </row>
    <row r="919" spans="2:11">
      <c r="B919" t="s">
        <v>4492</v>
      </c>
      <c r="C919" t="s">
        <v>4497</v>
      </c>
      <c r="D919" t="s">
        <v>3173</v>
      </c>
      <c r="E919" t="s">
        <v>110</v>
      </c>
      <c r="F919" s="86">
        <v>45187</v>
      </c>
      <c r="G919" s="77">
        <v>123962.82</v>
      </c>
      <c r="H919" s="77">
        <v>1.1333880000000001</v>
      </c>
      <c r="I919" s="77">
        <v>1.4049800000000001</v>
      </c>
      <c r="J919" s="90">
        <f t="shared" si="14"/>
        <v>-5.0623848455166892E-6</v>
      </c>
      <c r="K919" s="90">
        <f>I919/'סכום נכסי הקרן'!$C$42</f>
        <v>5.1792461555961268E-8</v>
      </c>
    </row>
    <row r="920" spans="2:11">
      <c r="B920" t="s">
        <v>4492</v>
      </c>
      <c r="C920" t="s">
        <v>4498</v>
      </c>
      <c r="D920" t="s">
        <v>3173</v>
      </c>
      <c r="E920" t="s">
        <v>110</v>
      </c>
      <c r="F920" s="86">
        <v>45187</v>
      </c>
      <c r="G920" s="77">
        <v>743776.91</v>
      </c>
      <c r="H920" s="77">
        <v>1.1333880000000001</v>
      </c>
      <c r="I920" s="77">
        <v>8.4298799999999989</v>
      </c>
      <c r="J920" s="90">
        <f t="shared" si="14"/>
        <v>-3.0374309073100129E-5</v>
      </c>
      <c r="K920" s="90">
        <f>I920/'סכום נכסי הקרן'!$C$42</f>
        <v>3.1075476933576755E-7</v>
      </c>
    </row>
    <row r="921" spans="2:11">
      <c r="B921" t="s">
        <v>4492</v>
      </c>
      <c r="C921" t="s">
        <v>4499</v>
      </c>
      <c r="D921" t="s">
        <v>3173</v>
      </c>
      <c r="E921" t="s">
        <v>110</v>
      </c>
      <c r="F921" s="86">
        <v>45187</v>
      </c>
      <c r="G921" s="77">
        <v>2313972.61</v>
      </c>
      <c r="H921" s="77">
        <v>1.1333880000000001</v>
      </c>
      <c r="I921" s="77">
        <v>26.226290000000002</v>
      </c>
      <c r="J921" s="90">
        <f t="shared" si="14"/>
        <v>-9.4497838439070938E-5</v>
      </c>
      <c r="K921" s="90">
        <f>I921/'סכום נכסי הקרן'!$C$42</f>
        <v>9.6679249283298795E-7</v>
      </c>
    </row>
    <row r="922" spans="2:11">
      <c r="B922" t="s">
        <v>4492</v>
      </c>
      <c r="C922" t="s">
        <v>4500</v>
      </c>
      <c r="D922" t="s">
        <v>3173</v>
      </c>
      <c r="E922" t="s">
        <v>110</v>
      </c>
      <c r="F922" s="86">
        <v>45187</v>
      </c>
      <c r="G922" s="77">
        <v>826418.79</v>
      </c>
      <c r="H922" s="77">
        <v>1.1333880000000001</v>
      </c>
      <c r="I922" s="77">
        <v>9.3665300000000009</v>
      </c>
      <c r="J922" s="90">
        <f t="shared" si="14"/>
        <v>-3.3749220292870674E-5</v>
      </c>
      <c r="K922" s="90">
        <f>I922/'סכום נכסי הקרן'!$C$42</f>
        <v>3.4528295416145279E-7</v>
      </c>
    </row>
    <row r="923" spans="2:11">
      <c r="B923" t="s">
        <v>4492</v>
      </c>
      <c r="C923" t="s">
        <v>4501</v>
      </c>
      <c r="D923" t="s">
        <v>3173</v>
      </c>
      <c r="E923" t="s">
        <v>110</v>
      </c>
      <c r="F923" s="86">
        <v>45187</v>
      </c>
      <c r="G923" s="77">
        <v>578493.15</v>
      </c>
      <c r="H923" s="77">
        <v>1.1333880000000001</v>
      </c>
      <c r="I923" s="77">
        <v>6.5565699999999998</v>
      </c>
      <c r="J923" s="90">
        <f t="shared" si="14"/>
        <v>-2.3624450601837289E-5</v>
      </c>
      <c r="K923" s="90">
        <f>I923/'סכום נכסי הקרן'!$C$42</f>
        <v>2.416980310495302E-7</v>
      </c>
    </row>
    <row r="924" spans="2:11">
      <c r="B924" t="s">
        <v>4492</v>
      </c>
      <c r="C924" t="s">
        <v>4502</v>
      </c>
      <c r="D924" t="s">
        <v>3173</v>
      </c>
      <c r="E924" t="s">
        <v>110</v>
      </c>
      <c r="F924" s="86">
        <v>45187</v>
      </c>
      <c r="G924" s="77">
        <v>826418.79</v>
      </c>
      <c r="H924" s="77">
        <v>1.1333880000000001</v>
      </c>
      <c r="I924" s="77">
        <v>9.3665300000000009</v>
      </c>
      <c r="J924" s="90">
        <f t="shared" si="14"/>
        <v>-3.3749220292870674E-5</v>
      </c>
      <c r="K924" s="90">
        <f>I924/'סכום נכסי הקרן'!$C$42</f>
        <v>3.4528295416145279E-7</v>
      </c>
    </row>
    <row r="925" spans="2:11">
      <c r="B925" t="s">
        <v>4492</v>
      </c>
      <c r="C925" t="s">
        <v>4503</v>
      </c>
      <c r="D925" t="s">
        <v>3173</v>
      </c>
      <c r="E925" t="s">
        <v>110</v>
      </c>
      <c r="F925" s="86">
        <v>45187</v>
      </c>
      <c r="G925" s="77">
        <v>95038.16</v>
      </c>
      <c r="H925" s="77">
        <v>1.1333869999999999</v>
      </c>
      <c r="I925" s="77">
        <v>1.0771500000000001</v>
      </c>
      <c r="J925" s="90">
        <f t="shared" si="14"/>
        <v>-3.881156910666559E-6</v>
      </c>
      <c r="K925" s="90">
        <f>I925/'סכום נכסי הקרן'!$C$42</f>
        <v>3.9707504708254693E-8</v>
      </c>
    </row>
    <row r="926" spans="2:11">
      <c r="B926" t="s">
        <v>4504</v>
      </c>
      <c r="C926" t="s">
        <v>4505</v>
      </c>
      <c r="D926" t="s">
        <v>3173</v>
      </c>
      <c r="E926" t="s">
        <v>110</v>
      </c>
      <c r="F926" s="86">
        <v>45187</v>
      </c>
      <c r="G926" s="77">
        <v>4139599.5</v>
      </c>
      <c r="H926" s="77">
        <v>1.1240030000000001</v>
      </c>
      <c r="I926" s="77">
        <v>46.529220000000002</v>
      </c>
      <c r="J926" s="90">
        <f t="shared" si="14"/>
        <v>-1.6765279093062681E-4</v>
      </c>
      <c r="K926" s="90">
        <f>I926/'סכום נכסי הקרן'!$C$42</f>
        <v>1.715229283035249E-6</v>
      </c>
    </row>
    <row r="927" spans="2:11">
      <c r="B927" t="s">
        <v>4504</v>
      </c>
      <c r="C927" t="s">
        <v>4506</v>
      </c>
      <c r="D927" t="s">
        <v>3173</v>
      </c>
      <c r="E927" t="s">
        <v>110</v>
      </c>
      <c r="F927" s="86">
        <v>45187</v>
      </c>
      <c r="G927" s="77">
        <v>2359571.7200000002</v>
      </c>
      <c r="H927" s="77">
        <v>1.1240030000000001</v>
      </c>
      <c r="I927" s="77">
        <v>26.521660000000001</v>
      </c>
      <c r="J927" s="90">
        <f t="shared" si="14"/>
        <v>-9.5562107405049296E-5</v>
      </c>
      <c r="K927" s="90">
        <f>I927/'סכום נכסי הקרן'!$C$42</f>
        <v>9.7768086090213075E-7</v>
      </c>
    </row>
    <row r="928" spans="2:11">
      <c r="B928" t="s">
        <v>4504</v>
      </c>
      <c r="C928" t="s">
        <v>4507</v>
      </c>
      <c r="D928" t="s">
        <v>3173</v>
      </c>
      <c r="E928" t="s">
        <v>110</v>
      </c>
      <c r="F928" s="86">
        <v>45187</v>
      </c>
      <c r="G928" s="77">
        <v>4139599.5</v>
      </c>
      <c r="H928" s="77">
        <v>1.1240030000000001</v>
      </c>
      <c r="I928" s="77">
        <v>46.529220000000002</v>
      </c>
      <c r="J928" s="90">
        <f t="shared" si="14"/>
        <v>-1.6765279093062681E-4</v>
      </c>
      <c r="K928" s="90">
        <f>I928/'סכום נכסי הקרן'!$C$42</f>
        <v>1.715229283035249E-6</v>
      </c>
    </row>
    <row r="929" spans="2:11">
      <c r="B929" t="s">
        <v>4508</v>
      </c>
      <c r="C929" t="s">
        <v>4509</v>
      </c>
      <c r="D929" t="s">
        <v>3173</v>
      </c>
      <c r="E929" t="s">
        <v>110</v>
      </c>
      <c r="F929" s="86">
        <v>45078</v>
      </c>
      <c r="G929" s="77">
        <v>42541978.948093005</v>
      </c>
      <c r="H929" s="77">
        <v>1.853596</v>
      </c>
      <c r="I929" s="77">
        <v>788.55628657700004</v>
      </c>
      <c r="J929" s="90">
        <f t="shared" si="14"/>
        <v>-2.8413040719471594E-3</v>
      </c>
      <c r="K929" s="90">
        <f>I929/'סכום נכסי הקרן'!$C$42</f>
        <v>2.906893418927732E-5</v>
      </c>
    </row>
    <row r="930" spans="2:11">
      <c r="B930" t="s">
        <v>4508</v>
      </c>
      <c r="C930" t="s">
        <v>4300</v>
      </c>
      <c r="D930" t="s">
        <v>3173</v>
      </c>
      <c r="E930" t="s">
        <v>110</v>
      </c>
      <c r="F930" s="86">
        <v>45078</v>
      </c>
      <c r="G930" s="77">
        <v>13447941.316763999</v>
      </c>
      <c r="H930" s="77">
        <v>1.853596</v>
      </c>
      <c r="I930" s="77">
        <v>249.270460601</v>
      </c>
      <c r="J930" s="90">
        <f t="shared" si="14"/>
        <v>-8.9816438823432882E-4</v>
      </c>
      <c r="K930" s="90">
        <f>I930/'סכום נכסי הקרן'!$C$42</f>
        <v>9.1889783112315121E-6</v>
      </c>
    </row>
    <row r="931" spans="2:11">
      <c r="B931" t="s">
        <v>4510</v>
      </c>
      <c r="C931" t="s">
        <v>4511</v>
      </c>
      <c r="D931" t="s">
        <v>3173</v>
      </c>
      <c r="E931" t="s">
        <v>110</v>
      </c>
      <c r="F931" s="86">
        <v>45078</v>
      </c>
      <c r="G931" s="77">
        <v>10852545.650025003</v>
      </c>
      <c r="H931" s="77">
        <v>1.853596</v>
      </c>
      <c r="I931" s="77">
        <v>201.16231770599998</v>
      </c>
      <c r="J931" s="90">
        <f t="shared" si="14"/>
        <v>-7.2482246625850031E-4</v>
      </c>
      <c r="K931" s="90">
        <f>I931/'סכום נכסי הקרן'!$C$42</f>
        <v>7.4155444250423992E-6</v>
      </c>
    </row>
    <row r="932" spans="2:11">
      <c r="B932" t="s">
        <v>4512</v>
      </c>
      <c r="C932" t="s">
        <v>4513</v>
      </c>
      <c r="D932" t="s">
        <v>3173</v>
      </c>
      <c r="E932" t="s">
        <v>110</v>
      </c>
      <c r="F932" s="86">
        <v>45078</v>
      </c>
      <c r="G932" s="77">
        <v>37325535.090000004</v>
      </c>
      <c r="H932" s="77">
        <v>1.8900710000000001</v>
      </c>
      <c r="I932" s="77">
        <v>705.47918000000004</v>
      </c>
      <c r="J932" s="90">
        <f t="shared" si="14"/>
        <v>-2.5419629529669749E-3</v>
      </c>
      <c r="K932" s="90">
        <f>I932/'סכום נכסי הקרן'!$C$42</f>
        <v>2.6006422375180487E-5</v>
      </c>
    </row>
    <row r="933" spans="2:11">
      <c r="B933" t="s">
        <v>4514</v>
      </c>
      <c r="C933" t="s">
        <v>4515</v>
      </c>
      <c r="D933" t="s">
        <v>3173</v>
      </c>
      <c r="E933" t="s">
        <v>110</v>
      </c>
      <c r="F933" s="86">
        <v>45181</v>
      </c>
      <c r="G933" s="77">
        <v>23996542.917591993</v>
      </c>
      <c r="H933" s="77">
        <v>1.755172</v>
      </c>
      <c r="I933" s="77">
        <v>421.18059282299993</v>
      </c>
      <c r="J933" s="90">
        <f t="shared" si="14"/>
        <v>-1.5175861936347066E-3</v>
      </c>
      <c r="K933" s="90">
        <f>I933/'סכום נכסי הקרן'!$C$42</f>
        <v>1.5526185185484633E-5</v>
      </c>
    </row>
    <row r="934" spans="2:11">
      <c r="B934" t="s">
        <v>4516</v>
      </c>
      <c r="C934" t="s">
        <v>4517</v>
      </c>
      <c r="D934" t="s">
        <v>3173</v>
      </c>
      <c r="E934" t="s">
        <v>110</v>
      </c>
      <c r="F934" s="86">
        <v>45181</v>
      </c>
      <c r="G934" s="77">
        <v>16235255.210000001</v>
      </c>
      <c r="H934" s="77">
        <v>1.773339</v>
      </c>
      <c r="I934" s="77">
        <v>287.90616999999997</v>
      </c>
      <c r="J934" s="90">
        <f t="shared" si="14"/>
        <v>-1.0373755013870314E-3</v>
      </c>
      <c r="K934" s="90">
        <f>I934/'סכום נכסי הקרן'!$C$42</f>
        <v>1.0613225271141972E-5</v>
      </c>
    </row>
    <row r="935" spans="2:11">
      <c r="B935" t="s">
        <v>4516</v>
      </c>
      <c r="C935" t="s">
        <v>4518</v>
      </c>
      <c r="D935" t="s">
        <v>3173</v>
      </c>
      <c r="E935" t="s">
        <v>110</v>
      </c>
      <c r="F935" s="86">
        <v>45181</v>
      </c>
      <c r="G935" s="77">
        <v>8727629.5178239997</v>
      </c>
      <c r="H935" s="77">
        <v>1.773339</v>
      </c>
      <c r="I935" s="77">
        <v>154.77049034999999</v>
      </c>
      <c r="J935" s="90">
        <f t="shared" si="14"/>
        <v>-5.5766472468008572E-4</v>
      </c>
      <c r="K935" s="90">
        <f>I935/'סכום נכסי הקרן'!$C$42</f>
        <v>5.705379913913115E-6</v>
      </c>
    </row>
    <row r="936" spans="2:11">
      <c r="B936" t="s">
        <v>4519</v>
      </c>
      <c r="C936" t="s">
        <v>4520</v>
      </c>
      <c r="D936" t="s">
        <v>3173</v>
      </c>
      <c r="E936" t="s">
        <v>110</v>
      </c>
      <c r="F936" s="86">
        <v>45176</v>
      </c>
      <c r="G936" s="77">
        <v>5380812.3600000003</v>
      </c>
      <c r="H936" s="77">
        <v>1.7128129999999999</v>
      </c>
      <c r="I936" s="77">
        <v>92.16328</v>
      </c>
      <c r="J936" s="90">
        <f t="shared" si="14"/>
        <v>-3.3208016625511493E-4</v>
      </c>
      <c r="K936" s="90">
        <f>I936/'סכום נכסי הקרן'!$C$42</f>
        <v>3.3974598473083558E-6</v>
      </c>
    </row>
    <row r="937" spans="2:11">
      <c r="B937" t="s">
        <v>4519</v>
      </c>
      <c r="C937" t="s">
        <v>4521</v>
      </c>
      <c r="D937" t="s">
        <v>3173</v>
      </c>
      <c r="E937" t="s">
        <v>110</v>
      </c>
      <c r="F937" s="86">
        <v>45176</v>
      </c>
      <c r="G937" s="77">
        <v>57875413.439999998</v>
      </c>
      <c r="H937" s="77">
        <v>1.7128129999999999</v>
      </c>
      <c r="I937" s="77">
        <v>991.29786999999999</v>
      </c>
      <c r="J937" s="90">
        <f t="shared" si="14"/>
        <v>-3.5718169044975535E-3</v>
      </c>
      <c r="K937" s="90">
        <f>I937/'סכום נכסי הקרן'!$C$42</f>
        <v>3.6542695855087822E-5</v>
      </c>
    </row>
    <row r="938" spans="2:11">
      <c r="B938" t="s">
        <v>4519</v>
      </c>
      <c r="C938" t="s">
        <v>4522</v>
      </c>
      <c r="D938" t="s">
        <v>3173</v>
      </c>
      <c r="E938" t="s">
        <v>110</v>
      </c>
      <c r="F938" s="86">
        <v>45176</v>
      </c>
      <c r="G938" s="77">
        <v>11300988.119999999</v>
      </c>
      <c r="H938" s="77">
        <v>1.7128129999999999</v>
      </c>
      <c r="I938" s="77">
        <v>193.56484</v>
      </c>
      <c r="J938" s="90">
        <f t="shared" si="14"/>
        <v>-6.9744744597137508E-4</v>
      </c>
      <c r="K938" s="90">
        <f>I938/'סכום נכסי הקרן'!$C$42</f>
        <v>7.1354749066077766E-6</v>
      </c>
    </row>
    <row r="939" spans="2:11">
      <c r="B939" t="s">
        <v>4523</v>
      </c>
      <c r="C939" t="s">
        <v>4524</v>
      </c>
      <c r="D939" t="s">
        <v>3173</v>
      </c>
      <c r="E939" t="s">
        <v>110</v>
      </c>
      <c r="F939" s="86">
        <v>45176</v>
      </c>
      <c r="G939" s="77">
        <v>39276148.480560996</v>
      </c>
      <c r="H939" s="77">
        <v>1.713722</v>
      </c>
      <c r="I939" s="77">
        <v>673.08406460199978</v>
      </c>
      <c r="J939" s="90">
        <f t="shared" si="14"/>
        <v>-2.4252377744878504E-3</v>
      </c>
      <c r="K939" s="90">
        <f>I939/'סכום נכסי הקרן'!$C$42</f>
        <v>2.4812225469280147E-5</v>
      </c>
    </row>
    <row r="940" spans="2:11">
      <c r="B940" t="s">
        <v>4525</v>
      </c>
      <c r="C940" t="s">
        <v>3215</v>
      </c>
      <c r="D940" t="s">
        <v>3173</v>
      </c>
      <c r="E940" t="s">
        <v>110</v>
      </c>
      <c r="F940" s="86">
        <v>45181</v>
      </c>
      <c r="G940" s="77">
        <v>27039623.989739999</v>
      </c>
      <c r="H940" s="77">
        <v>1.782421</v>
      </c>
      <c r="I940" s="77">
        <v>481.9598179300001</v>
      </c>
      <c r="J940" s="90">
        <f t="shared" si="14"/>
        <v>-1.7365842064917757E-3</v>
      </c>
      <c r="K940" s="90">
        <f>I940/'סכום נכסי הקרן'!$C$42</f>
        <v>1.7766719342380403E-5</v>
      </c>
    </row>
    <row r="941" spans="2:11">
      <c r="B941" t="s">
        <v>4525</v>
      </c>
      <c r="C941" t="s">
        <v>4526</v>
      </c>
      <c r="D941" t="s">
        <v>3173</v>
      </c>
      <c r="E941" t="s">
        <v>110</v>
      </c>
      <c r="F941" s="86">
        <v>45181</v>
      </c>
      <c r="G941" s="77">
        <v>605912.63237400004</v>
      </c>
      <c r="H941" s="77">
        <v>1.7824199999999999</v>
      </c>
      <c r="I941" s="77">
        <v>10.799910784000001</v>
      </c>
      <c r="J941" s="90">
        <f t="shared" si="14"/>
        <v>-3.8913938053106714E-5</v>
      </c>
      <c r="K941" s="90">
        <f>I941/'סכום נכסי הקרן'!$C$42</f>
        <v>3.9812236764091413E-7</v>
      </c>
    </row>
    <row r="942" spans="2:11">
      <c r="B942" t="s">
        <v>4527</v>
      </c>
      <c r="C942" t="s">
        <v>4528</v>
      </c>
      <c r="D942" t="s">
        <v>3173</v>
      </c>
      <c r="E942" t="s">
        <v>110</v>
      </c>
      <c r="F942" s="86">
        <v>45176</v>
      </c>
      <c r="G942" s="77">
        <v>12415740.313738003</v>
      </c>
      <c r="H942" s="77">
        <v>1.7318929999999999</v>
      </c>
      <c r="I942" s="77">
        <v>215.02734313700003</v>
      </c>
      <c r="J942" s="90">
        <f t="shared" si="14"/>
        <v>-7.7478054012759324E-4</v>
      </c>
      <c r="K942" s="90">
        <f>I942/'סכום נכסי הקרן'!$C$42</f>
        <v>7.9266576057335798E-6</v>
      </c>
    </row>
    <row r="943" spans="2:11">
      <c r="B943" t="s">
        <v>4527</v>
      </c>
      <c r="C943" t="s">
        <v>4529</v>
      </c>
      <c r="D943" t="s">
        <v>3173</v>
      </c>
      <c r="E943" t="s">
        <v>110</v>
      </c>
      <c r="F943" s="86">
        <v>45176</v>
      </c>
      <c r="G943" s="77">
        <v>6493521.2699999996</v>
      </c>
      <c r="H943" s="77">
        <v>1.7318929999999999</v>
      </c>
      <c r="I943" s="77">
        <v>112.46083999999999</v>
      </c>
      <c r="J943" s="90">
        <f t="shared" si="14"/>
        <v>-4.0521576971207918E-4</v>
      </c>
      <c r="K943" s="90">
        <f>I943/'סכום נכסי הקרן'!$C$42</f>
        <v>4.1456986805869907E-6</v>
      </c>
    </row>
    <row r="944" spans="2:11">
      <c r="B944" t="s">
        <v>4527</v>
      </c>
      <c r="C944" t="s">
        <v>4530</v>
      </c>
      <c r="D944" t="s">
        <v>3173</v>
      </c>
      <c r="E944" t="s">
        <v>110</v>
      </c>
      <c r="F944" s="86">
        <v>45176</v>
      </c>
      <c r="G944" s="77">
        <v>7439131.1900000004</v>
      </c>
      <c r="H944" s="77">
        <v>1.7318929999999999</v>
      </c>
      <c r="I944" s="77">
        <v>128.83780000000002</v>
      </c>
      <c r="J944" s="90">
        <f t="shared" si="14"/>
        <v>-4.6422477633112938E-4</v>
      </c>
      <c r="K944" s="90">
        <f>I944/'סכום נכסי הקרן'!$C$42</f>
        <v>4.7494105278755758E-6</v>
      </c>
    </row>
    <row r="945" spans="2:11">
      <c r="B945" t="s">
        <v>4527</v>
      </c>
      <c r="C945" t="s">
        <v>4531</v>
      </c>
      <c r="D945" t="s">
        <v>3173</v>
      </c>
      <c r="E945" t="s">
        <v>110</v>
      </c>
      <c r="F945" s="86">
        <v>45176</v>
      </c>
      <c r="G945" s="77">
        <v>29321819.02</v>
      </c>
      <c r="H945" s="77">
        <v>1.7318929999999999</v>
      </c>
      <c r="I945" s="77">
        <v>507.82254999999998</v>
      </c>
      <c r="J945" s="90">
        <f t="shared" si="14"/>
        <v>-1.8297720831126714E-3</v>
      </c>
      <c r="K945" s="90">
        <f>I945/'סכום נכסי הקרן'!$C$42</f>
        <v>1.8720109822292997E-5</v>
      </c>
    </row>
    <row r="946" spans="2:11">
      <c r="B946" t="s">
        <v>4532</v>
      </c>
      <c r="C946" t="s">
        <v>4533</v>
      </c>
      <c r="D946" t="s">
        <v>3173</v>
      </c>
      <c r="E946" t="s">
        <v>110</v>
      </c>
      <c r="F946" s="86">
        <v>45176</v>
      </c>
      <c r="G946" s="77">
        <v>11656626.622519</v>
      </c>
      <c r="H946" s="77">
        <v>1.7318929999999999</v>
      </c>
      <c r="I946" s="77">
        <v>201.88030637199998</v>
      </c>
      <c r="J946" s="90">
        <f t="shared" si="14"/>
        <v>-7.2740950304337349E-4</v>
      </c>
      <c r="K946" s="90">
        <f>I946/'סכום נכסי הקרן'!$C$42</f>
        <v>7.4420119906884732E-6</v>
      </c>
    </row>
    <row r="947" spans="2:11">
      <c r="B947" t="s">
        <v>4534</v>
      </c>
      <c r="C947" t="s">
        <v>3192</v>
      </c>
      <c r="D947" t="s">
        <v>3173</v>
      </c>
      <c r="E947" t="s">
        <v>110</v>
      </c>
      <c r="F947" s="86">
        <v>45175</v>
      </c>
      <c r="G947" s="77">
        <v>10268830.766379999</v>
      </c>
      <c r="H947" s="77">
        <v>1.9286909999999999</v>
      </c>
      <c r="I947" s="77">
        <v>198.054014126</v>
      </c>
      <c r="J947" s="90">
        <f t="shared" si="14"/>
        <v>-7.1362271328076596E-4</v>
      </c>
      <c r="K947" s="90">
        <f>I947/'סכום נכסי הקרן'!$C$42</f>
        <v>7.3009615173345273E-6</v>
      </c>
    </row>
    <row r="948" spans="2:11">
      <c r="B948" t="s">
        <v>4535</v>
      </c>
      <c r="C948" t="s">
        <v>4536</v>
      </c>
      <c r="D948" t="s">
        <v>3173</v>
      </c>
      <c r="E948" t="s">
        <v>110</v>
      </c>
      <c r="F948" s="86">
        <v>45183</v>
      </c>
      <c r="G948" s="77">
        <v>12510597.15</v>
      </c>
      <c r="H948" s="77">
        <v>1.849523</v>
      </c>
      <c r="I948" s="77">
        <v>231.38631000000001</v>
      </c>
      <c r="J948" s="90">
        <f t="shared" si="14"/>
        <v>-8.3372471437602436E-4</v>
      </c>
      <c r="K948" s="90">
        <f>I948/'סכום נכסי הקרן'!$C$42</f>
        <v>8.5297061632555162E-6</v>
      </c>
    </row>
    <row r="949" spans="2:11">
      <c r="B949" t="s">
        <v>4535</v>
      </c>
      <c r="C949" t="s">
        <v>4537</v>
      </c>
      <c r="D949" t="s">
        <v>3173</v>
      </c>
      <c r="E949" t="s">
        <v>110</v>
      </c>
      <c r="F949" s="86">
        <v>45183</v>
      </c>
      <c r="G949" s="77">
        <v>62337316.752567999</v>
      </c>
      <c r="H949" s="77">
        <v>1.849523</v>
      </c>
      <c r="I949" s="77">
        <v>1152.9427262080001</v>
      </c>
      <c r="J949" s="90">
        <f t="shared" si="14"/>
        <v>-4.1542511529730503E-3</v>
      </c>
      <c r="K949" s="90">
        <f>I949/'סכום נכסי הקרן'!$C$42</f>
        <v>4.2501488863437929E-5</v>
      </c>
    </row>
    <row r="950" spans="2:11">
      <c r="B950" t="s">
        <v>4535</v>
      </c>
      <c r="C950" t="s">
        <v>4538</v>
      </c>
      <c r="D950" t="s">
        <v>3173</v>
      </c>
      <c r="E950" t="s">
        <v>110</v>
      </c>
      <c r="F950" s="86">
        <v>45183</v>
      </c>
      <c r="G950" s="77">
        <v>11254127.120231001</v>
      </c>
      <c r="H950" s="77">
        <v>1.849523</v>
      </c>
      <c r="I950" s="77">
        <v>208.14761769599991</v>
      </c>
      <c r="J950" s="90">
        <f t="shared" si="14"/>
        <v>-7.4999170483183481E-4</v>
      </c>
      <c r="K950" s="90">
        <f>I950/'סכום נכסי הקרן'!$C$42</f>
        <v>7.6730469383799043E-6</v>
      </c>
    </row>
    <row r="951" spans="2:11">
      <c r="B951" t="s">
        <v>4535</v>
      </c>
      <c r="C951" t="s">
        <v>4539</v>
      </c>
      <c r="D951" t="s">
        <v>3173</v>
      </c>
      <c r="E951" t="s">
        <v>110</v>
      </c>
      <c r="F951" s="86">
        <v>45183</v>
      </c>
      <c r="G951" s="77">
        <v>5517590.3799999999</v>
      </c>
      <c r="H951" s="77">
        <v>1.849523</v>
      </c>
      <c r="I951" s="77">
        <v>102.04908</v>
      </c>
      <c r="J951" s="90">
        <f t="shared" si="14"/>
        <v>-3.677004057644381E-4</v>
      </c>
      <c r="K951" s="90">
        <f>I951/'סכום נכסי הקרן'!$C$42</f>
        <v>3.7618849042130248E-6</v>
      </c>
    </row>
    <row r="952" spans="2:11">
      <c r="B952" t="s">
        <v>4535</v>
      </c>
      <c r="C952" t="s">
        <v>4540</v>
      </c>
      <c r="D952" t="s">
        <v>3173</v>
      </c>
      <c r="E952" t="s">
        <v>110</v>
      </c>
      <c r="F952" s="86">
        <v>45183</v>
      </c>
      <c r="G952" s="77">
        <v>5890406.1799999997</v>
      </c>
      <c r="H952" s="77">
        <v>1.849523</v>
      </c>
      <c r="I952" s="77">
        <v>108.94439</v>
      </c>
      <c r="J952" s="90">
        <f t="shared" si="14"/>
        <v>-3.9254539490957873E-4</v>
      </c>
      <c r="K952" s="90">
        <f>I952/'סכום נכסי הקרן'!$C$42</f>
        <v>4.0160700727502529E-6</v>
      </c>
    </row>
    <row r="953" spans="2:11">
      <c r="B953" t="s">
        <v>4541</v>
      </c>
      <c r="C953" t="s">
        <v>3658</v>
      </c>
      <c r="D953" t="s">
        <v>3173</v>
      </c>
      <c r="E953" t="s">
        <v>110</v>
      </c>
      <c r="F953" s="86">
        <v>45183</v>
      </c>
      <c r="G953" s="77">
        <v>7317517.5085400008</v>
      </c>
      <c r="H953" s="77">
        <v>1.849523</v>
      </c>
      <c r="I953" s="77">
        <v>135.33913595100003</v>
      </c>
      <c r="J953" s="90">
        <f t="shared" si="14"/>
        <v>-4.8765020914437603E-4</v>
      </c>
      <c r="K953" s="90">
        <f>I953/'סכום נכסי הקרן'!$C$42</f>
        <v>4.9890724392939288E-6</v>
      </c>
    </row>
    <row r="954" spans="2:11">
      <c r="B954" t="s">
        <v>4542</v>
      </c>
      <c r="C954" t="s">
        <v>4543</v>
      </c>
      <c r="D954" t="s">
        <v>3173</v>
      </c>
      <c r="E954" t="s">
        <v>110</v>
      </c>
      <c r="F954" s="86">
        <v>45183</v>
      </c>
      <c r="G954" s="77">
        <v>53861529.405982994</v>
      </c>
      <c r="H954" s="77">
        <v>1.854052</v>
      </c>
      <c r="I954" s="77">
        <v>998.62069273799989</v>
      </c>
      <c r="J954" s="90">
        <f t="shared" si="14"/>
        <v>-3.5982022956456521E-3</v>
      </c>
      <c r="K954" s="90">
        <f>I954/'סכום נכסי הקרן'!$C$42</f>
        <v>3.6812640633760104E-5</v>
      </c>
    </row>
    <row r="955" spans="2:11">
      <c r="B955" t="s">
        <v>4544</v>
      </c>
      <c r="C955" t="s">
        <v>4545</v>
      </c>
      <c r="D955" t="s">
        <v>3173</v>
      </c>
      <c r="E955" t="s">
        <v>110</v>
      </c>
      <c r="F955" s="86">
        <v>45161</v>
      </c>
      <c r="G955" s="77">
        <v>1885336.43</v>
      </c>
      <c r="H955" s="77">
        <v>2.6088300000000002</v>
      </c>
      <c r="I955" s="77">
        <v>49.185230000000004</v>
      </c>
      <c r="J955" s="90">
        <f t="shared" si="14"/>
        <v>-1.7722285226498088E-4</v>
      </c>
      <c r="K955" s="90">
        <f>I955/'סכום נכסי הקרן'!$C$42</f>
        <v>1.8131390723683703E-6</v>
      </c>
    </row>
    <row r="956" spans="2:11">
      <c r="B956" t="s">
        <v>4546</v>
      </c>
      <c r="C956" t="s">
        <v>4547</v>
      </c>
      <c r="D956" t="s">
        <v>3173</v>
      </c>
      <c r="E956" t="s">
        <v>110</v>
      </c>
      <c r="F956" s="86">
        <v>45161</v>
      </c>
      <c r="G956" s="77">
        <v>62938.080000000002</v>
      </c>
      <c r="H956" s="77">
        <v>2.6361780000000001</v>
      </c>
      <c r="I956" s="77">
        <v>1.6591600000000002</v>
      </c>
      <c r="J956" s="90">
        <f t="shared" si="14"/>
        <v>-5.9782391495163422E-6</v>
      </c>
      <c r="K956" s="90">
        <f>I956/'סכום נכסי הקרן'!$C$42</f>
        <v>6.1162422607573567E-8</v>
      </c>
    </row>
    <row r="957" spans="2:11">
      <c r="B957" t="s">
        <v>4546</v>
      </c>
      <c r="C957" t="s">
        <v>4548</v>
      </c>
      <c r="D957" t="s">
        <v>3173</v>
      </c>
      <c r="E957" t="s">
        <v>110</v>
      </c>
      <c r="F957" s="86">
        <v>45161</v>
      </c>
      <c r="G957" s="77">
        <v>25175.23</v>
      </c>
      <c r="H957" s="77">
        <v>2.6361629999999998</v>
      </c>
      <c r="I957" s="77">
        <v>0.66365999999999992</v>
      </c>
      <c r="J957" s="90">
        <f t="shared" si="14"/>
        <v>-2.3912812471178275E-6</v>
      </c>
      <c r="K957" s="90">
        <f>I957/'סכום נכסי הקרן'!$C$42</f>
        <v>2.4464821589082583E-8</v>
      </c>
    </row>
    <row r="958" spans="2:11">
      <c r="B958" t="s">
        <v>4549</v>
      </c>
      <c r="C958" t="s">
        <v>4550</v>
      </c>
      <c r="D958" t="s">
        <v>3173</v>
      </c>
      <c r="E958" t="s">
        <v>110</v>
      </c>
      <c r="F958" s="86">
        <v>45161</v>
      </c>
      <c r="G958" s="77">
        <v>11013936.792695003</v>
      </c>
      <c r="H958" s="77">
        <v>2.7316560000000001</v>
      </c>
      <c r="I958" s="77">
        <v>300.8628670060001</v>
      </c>
      <c r="J958" s="90">
        <f t="shared" si="14"/>
        <v>-1.0840607115474084E-3</v>
      </c>
      <c r="K958" s="90">
        <f>I958/'סכום נכסי הקרן'!$C$42</f>
        <v>1.1090854299011052E-5</v>
      </c>
    </row>
    <row r="959" spans="2:11">
      <c r="B959" t="s">
        <v>4551</v>
      </c>
      <c r="C959" t="s">
        <v>3599</v>
      </c>
      <c r="D959" t="s">
        <v>3173</v>
      </c>
      <c r="E959" t="s">
        <v>110</v>
      </c>
      <c r="F959" s="86">
        <v>45168</v>
      </c>
      <c r="G959" s="77">
        <v>21543.82</v>
      </c>
      <c r="H959" s="77">
        <v>3.2908740000000001</v>
      </c>
      <c r="I959" s="77">
        <v>0.70898000000000005</v>
      </c>
      <c r="J959" s="90">
        <f t="shared" si="14"/>
        <v>-2.5545770101883461E-6</v>
      </c>
      <c r="K959" s="90">
        <f>I959/'סכום נכסי הקרן'!$C$42</f>
        <v>2.6135474806719967E-8</v>
      </c>
    </row>
    <row r="960" spans="2:11">
      <c r="B960" t="s">
        <v>4552</v>
      </c>
      <c r="C960" t="s">
        <v>4553</v>
      </c>
      <c r="D960" t="s">
        <v>3173</v>
      </c>
      <c r="E960" t="s">
        <v>110</v>
      </c>
      <c r="F960" s="86">
        <v>45169</v>
      </c>
      <c r="G960" s="77">
        <v>29308330.010000002</v>
      </c>
      <c r="H960" s="77">
        <v>3.3702160000000001</v>
      </c>
      <c r="I960" s="77">
        <v>987.75406999999996</v>
      </c>
      <c r="J960" s="90">
        <f t="shared" si="14"/>
        <v>-3.5590479829360065E-3</v>
      </c>
      <c r="K960" s="90">
        <f>I960/'סכום נכסי הקרן'!$C$42</f>
        <v>3.6412059030889602E-5</v>
      </c>
    </row>
    <row r="961" spans="2:11">
      <c r="B961" t="s">
        <v>4554</v>
      </c>
      <c r="C961" t="s">
        <v>4555</v>
      </c>
      <c r="D961" t="s">
        <v>3173</v>
      </c>
      <c r="E961" t="s">
        <v>110</v>
      </c>
      <c r="F961" s="86">
        <v>45169</v>
      </c>
      <c r="G961" s="77">
        <v>71868.34</v>
      </c>
      <c r="H961" s="77">
        <v>3.3702179999999999</v>
      </c>
      <c r="I961" s="77">
        <v>2.4221200000000001</v>
      </c>
      <c r="J961" s="90">
        <f t="shared" si="14"/>
        <v>-8.7273153938297218E-6</v>
      </c>
      <c r="K961" s="90">
        <f>I961/'סכום נכסי הקרן'!$C$42</f>
        <v>8.9287788426828065E-8</v>
      </c>
    </row>
    <row r="962" spans="2:11">
      <c r="B962" t="s">
        <v>4556</v>
      </c>
      <c r="C962" t="s">
        <v>4557</v>
      </c>
      <c r="D962" t="s">
        <v>3173</v>
      </c>
      <c r="E962" t="s">
        <v>110</v>
      </c>
      <c r="F962" s="86">
        <v>45169</v>
      </c>
      <c r="G962" s="77">
        <v>1094562.3</v>
      </c>
      <c r="H962" s="77">
        <v>3.3701279999999998</v>
      </c>
      <c r="I962" s="77">
        <v>36.888150000000003</v>
      </c>
      <c r="J962" s="90">
        <f t="shared" si="14"/>
        <v>-1.3291435574822876E-4</v>
      </c>
      <c r="K962" s="90">
        <f>I962/'סכום נכסי הקרן'!$C$42</f>
        <v>1.3598258272327952E-6</v>
      </c>
    </row>
    <row r="963" spans="2:11">
      <c r="B963" t="s">
        <v>4347</v>
      </c>
      <c r="C963" t="s">
        <v>3496</v>
      </c>
      <c r="D963" t="s">
        <v>3173</v>
      </c>
      <c r="E963" t="s">
        <v>110</v>
      </c>
      <c r="F963" s="86">
        <v>45145</v>
      </c>
      <c r="G963" s="77">
        <v>14050594.869999999</v>
      </c>
      <c r="H963" s="77">
        <v>4.3713379999999997</v>
      </c>
      <c r="I963" s="77">
        <v>614.19906000000003</v>
      </c>
      <c r="J963" s="90">
        <f t="shared" si="14"/>
        <v>-2.2130649642518726E-3</v>
      </c>
      <c r="K963" s="90">
        <f>I963/'סכום נכסי הקרן'!$C$42</f>
        <v>2.2641518884793767E-5</v>
      </c>
    </row>
    <row r="964" spans="2:11">
      <c r="B964" t="s">
        <v>4347</v>
      </c>
      <c r="C964" t="s">
        <v>3847</v>
      </c>
      <c r="D964" t="s">
        <v>3173</v>
      </c>
      <c r="E964" t="s">
        <v>110</v>
      </c>
      <c r="F964" s="86">
        <v>45145</v>
      </c>
      <c r="G964" s="77">
        <v>405840.48</v>
      </c>
      <c r="H964" s="77">
        <v>4.3713379999999997</v>
      </c>
      <c r="I964" s="77">
        <v>17.740659999999998</v>
      </c>
      <c r="J964" s="90">
        <f t="shared" si="14"/>
        <v>-6.3922652517092119E-5</v>
      </c>
      <c r="K964" s="90">
        <f>I964/'סכום נכסי הקרן'!$C$42</f>
        <v>6.5398258411321139E-7</v>
      </c>
    </row>
    <row r="965" spans="2:11">
      <c r="B965" t="s">
        <v>4347</v>
      </c>
      <c r="C965" t="s">
        <v>4558</v>
      </c>
      <c r="D965" t="s">
        <v>3173</v>
      </c>
      <c r="E965" t="s">
        <v>110</v>
      </c>
      <c r="F965" s="86">
        <v>45145</v>
      </c>
      <c r="G965" s="77">
        <v>320656.69</v>
      </c>
      <c r="H965" s="77">
        <v>4.3713389999999999</v>
      </c>
      <c r="I965" s="77">
        <v>14.01699</v>
      </c>
      <c r="J965" s="90">
        <f t="shared" si="14"/>
        <v>-5.050562837603309E-5</v>
      </c>
      <c r="K965" s="90">
        <f>I965/'סכום נכסי הקרן'!$C$42</f>
        <v>5.1671512456070085E-7</v>
      </c>
    </row>
    <row r="966" spans="2:11">
      <c r="B966" t="s">
        <v>4347</v>
      </c>
      <c r="C966" t="s">
        <v>4471</v>
      </c>
      <c r="D966" t="s">
        <v>3173</v>
      </c>
      <c r="E966" t="s">
        <v>110</v>
      </c>
      <c r="F966" s="86">
        <v>45145</v>
      </c>
      <c r="G966" s="77">
        <v>27956770.329999998</v>
      </c>
      <c r="H966" s="77">
        <v>4.3713379999999997</v>
      </c>
      <c r="I966" s="77">
        <v>1222.0850600000001</v>
      </c>
      <c r="J966" s="90">
        <f t="shared" si="14"/>
        <v>-4.4033828863587763E-3</v>
      </c>
      <c r="K966" s="90">
        <f>I966/'סכום נכסי הקרן'!$C$42</f>
        <v>4.5050316366186439E-5</v>
      </c>
    </row>
    <row r="967" spans="2:11">
      <c r="B967" t="s">
        <v>4347</v>
      </c>
      <c r="C967" t="s">
        <v>4559</v>
      </c>
      <c r="D967" t="s">
        <v>3173</v>
      </c>
      <c r="E967" t="s">
        <v>110</v>
      </c>
      <c r="F967" s="86">
        <v>45145</v>
      </c>
      <c r="G967" s="77">
        <v>2462383.7400000002</v>
      </c>
      <c r="H967" s="77">
        <v>4.3713389999999999</v>
      </c>
      <c r="I967" s="77">
        <v>107.63913000000001</v>
      </c>
      <c r="J967" s="90">
        <f t="shared" si="14"/>
        <v>-3.8784231839357204E-4</v>
      </c>
      <c r="K967" s="90">
        <f>I967/'סכום נכסי הקרן'!$C$42</f>
        <v>3.9679536380888823E-6</v>
      </c>
    </row>
    <row r="968" spans="2:11">
      <c r="B968" t="s">
        <v>4347</v>
      </c>
      <c r="C968" t="s">
        <v>4188</v>
      </c>
      <c r="D968" t="s">
        <v>3173</v>
      </c>
      <c r="E968" t="s">
        <v>110</v>
      </c>
      <c r="F968" s="86">
        <v>45145</v>
      </c>
      <c r="G968" s="77">
        <v>663442.39</v>
      </c>
      <c r="H968" s="77">
        <v>4.3713379999999997</v>
      </c>
      <c r="I968" s="77">
        <v>29.00131</v>
      </c>
      <c r="J968" s="90">
        <f t="shared" si="14"/>
        <v>-1.0449671329423308E-4</v>
      </c>
      <c r="K968" s="90">
        <f>I968/'סכום נכסי הקרן'!$C$42</f>
        <v>1.0690894057193091E-6</v>
      </c>
    </row>
    <row r="969" spans="2:11">
      <c r="B969" t="s">
        <v>4347</v>
      </c>
      <c r="C969" t="s">
        <v>4560</v>
      </c>
      <c r="D969" t="s">
        <v>3173</v>
      </c>
      <c r="E969" t="s">
        <v>110</v>
      </c>
      <c r="F969" s="86">
        <v>45145</v>
      </c>
      <c r="G969" s="77">
        <v>742944.41</v>
      </c>
      <c r="H969" s="77">
        <v>4.3713389999999999</v>
      </c>
      <c r="I969" s="77">
        <v>32.476619999999997</v>
      </c>
      <c r="J969" s="90">
        <f t="shared" si="14"/>
        <v>-1.1701885359336374E-4</v>
      </c>
      <c r="K969" s="90">
        <f>I969/'סכום נכסי הקרן'!$C$42</f>
        <v>1.1972014497128519E-6</v>
      </c>
    </row>
    <row r="970" spans="2:11">
      <c r="B970" t="s">
        <v>4347</v>
      </c>
      <c r="C970" t="s">
        <v>4099</v>
      </c>
      <c r="D970" t="s">
        <v>3173</v>
      </c>
      <c r="E970" t="s">
        <v>110</v>
      </c>
      <c r="F970" s="86">
        <v>45145</v>
      </c>
      <c r="G970" s="77">
        <v>429763.71</v>
      </c>
      <c r="H970" s="77">
        <v>4.3713389999999999</v>
      </c>
      <c r="I970" s="77">
        <v>18.786429999999999</v>
      </c>
      <c r="J970" s="90">
        <f t="shared" si="14"/>
        <v>-6.7690741884838282E-5</v>
      </c>
      <c r="K970" s="90">
        <f>I970/'סכום נכסי הקרן'!$C$42</f>
        <v>6.9253331260854772E-7</v>
      </c>
    </row>
    <row r="971" spans="2:11">
      <c r="B971" t="s">
        <v>4347</v>
      </c>
      <c r="C971" t="s">
        <v>4561</v>
      </c>
      <c r="D971" t="s">
        <v>3173</v>
      </c>
      <c r="E971" t="s">
        <v>110</v>
      </c>
      <c r="F971" s="86">
        <v>45145</v>
      </c>
      <c r="G971" s="77">
        <v>9634653.0999999996</v>
      </c>
      <c r="H971" s="77">
        <v>4.3713379999999997</v>
      </c>
      <c r="I971" s="77">
        <v>421.16329999999999</v>
      </c>
      <c r="J971" s="90">
        <f t="shared" si="14"/>
        <v>-1.5175238846160081E-3</v>
      </c>
      <c r="K971" s="90">
        <f>I971/'סכום נכסי הקרן'!$C$42</f>
        <v>1.5525547711733817E-5</v>
      </c>
    </row>
    <row r="972" spans="2:11">
      <c r="B972" t="s">
        <v>4347</v>
      </c>
      <c r="C972" t="s">
        <v>4562</v>
      </c>
      <c r="D972" t="s">
        <v>3173</v>
      </c>
      <c r="E972" t="s">
        <v>110</v>
      </c>
      <c r="F972" s="86">
        <v>45145</v>
      </c>
      <c r="G972" s="77">
        <v>3075117.44</v>
      </c>
      <c r="H972" s="77">
        <v>4.3713379999999997</v>
      </c>
      <c r="I972" s="77">
        <v>134.42379</v>
      </c>
      <c r="J972" s="90">
        <f t="shared" ref="J972:J1035" si="15">I972/$I$11</f>
        <v>-4.8435206008122381E-4</v>
      </c>
      <c r="K972" s="90">
        <f>I972/'סכום נכסי הקרן'!$C$42</f>
        <v>4.9553295959953947E-6</v>
      </c>
    </row>
    <row r="973" spans="2:11">
      <c r="B973" t="s">
        <v>4563</v>
      </c>
      <c r="C973" t="s">
        <v>4564</v>
      </c>
      <c r="D973" t="s">
        <v>3173</v>
      </c>
      <c r="E973" t="s">
        <v>110</v>
      </c>
      <c r="F973" s="86">
        <v>45145</v>
      </c>
      <c r="G973" s="77">
        <v>327235.59000000003</v>
      </c>
      <c r="H973" s="77">
        <v>4.37134</v>
      </c>
      <c r="I973" s="77">
        <v>14.30458</v>
      </c>
      <c r="J973" s="90">
        <f t="shared" si="15"/>
        <v>-5.1541864662472861E-5</v>
      </c>
      <c r="K973" s="90">
        <f>I973/'סכום נכסי הקרן'!$C$42</f>
        <v>5.2731669470325017E-7</v>
      </c>
    </row>
    <row r="974" spans="2:11">
      <c r="B974" t="s">
        <v>4563</v>
      </c>
      <c r="C974" t="s">
        <v>4565</v>
      </c>
      <c r="D974" t="s">
        <v>3173</v>
      </c>
      <c r="E974" t="s">
        <v>110</v>
      </c>
      <c r="F974" s="86">
        <v>45145</v>
      </c>
      <c r="G974" s="77">
        <v>206337.85</v>
      </c>
      <c r="H974" s="77">
        <v>4.37134</v>
      </c>
      <c r="I974" s="77">
        <v>9.0197299999999991</v>
      </c>
      <c r="J974" s="90">
        <f t="shared" si="15"/>
        <v>-3.2499640181819131E-5</v>
      </c>
      <c r="K974" s="90">
        <f>I974/'סכום נכסי הקרן'!$C$42</f>
        <v>3.3249869697088248E-7</v>
      </c>
    </row>
    <row r="975" spans="2:11">
      <c r="B975" t="s">
        <v>4563</v>
      </c>
      <c r="C975" t="s">
        <v>4566</v>
      </c>
      <c r="D975" t="s">
        <v>3173</v>
      </c>
      <c r="E975" t="s">
        <v>110</v>
      </c>
      <c r="F975" s="86">
        <v>45145</v>
      </c>
      <c r="G975" s="77">
        <v>1043010.06</v>
      </c>
      <c r="H975" s="77">
        <v>4.3713379999999997</v>
      </c>
      <c r="I975" s="77">
        <v>45.593499999999999</v>
      </c>
      <c r="J975" s="90">
        <f t="shared" si="15"/>
        <v>-1.6428123066098105E-4</v>
      </c>
      <c r="K975" s="90">
        <f>I975/'סכום נכסי הקרן'!$C$42</f>
        <v>1.6807353812522028E-6</v>
      </c>
    </row>
    <row r="976" spans="2:11">
      <c r="B976" t="s">
        <v>4567</v>
      </c>
      <c r="C976" t="s">
        <v>4233</v>
      </c>
      <c r="D976" t="s">
        <v>3173</v>
      </c>
      <c r="E976" t="s">
        <v>110</v>
      </c>
      <c r="F976" s="86">
        <v>45099</v>
      </c>
      <c r="G976" s="77">
        <v>25853040.171774007</v>
      </c>
      <c r="H976" s="77">
        <v>4.5984980000000002</v>
      </c>
      <c r="I976" s="77">
        <v>1188.8514437160004</v>
      </c>
      <c r="J976" s="90">
        <f t="shared" si="15"/>
        <v>-4.2836364448166648E-3</v>
      </c>
      <c r="K976" s="90">
        <f>I976/'סכום נכסי הקרן'!$C$42</f>
        <v>4.3825209394019845E-5</v>
      </c>
    </row>
    <row r="977" spans="2:11">
      <c r="B977" t="s">
        <v>4567</v>
      </c>
      <c r="C977" t="s">
        <v>4568</v>
      </c>
      <c r="D977" t="s">
        <v>3173</v>
      </c>
      <c r="E977" t="s">
        <v>110</v>
      </c>
      <c r="F977" s="86">
        <v>45099</v>
      </c>
      <c r="G977" s="77">
        <v>23921034.82</v>
      </c>
      <c r="H977" s="77">
        <v>4.5984980000000002</v>
      </c>
      <c r="I977" s="77">
        <v>1100.0082199999999</v>
      </c>
      <c r="J977" s="90">
        <f t="shared" si="15"/>
        <v>-3.9635190129907807E-3</v>
      </c>
      <c r="K977" s="90">
        <f>I977/'סכום נכסי הקרן'!$C$42</f>
        <v>4.0550138397408771E-5</v>
      </c>
    </row>
    <row r="978" spans="2:11">
      <c r="B978" t="s">
        <v>4567</v>
      </c>
      <c r="C978" t="s">
        <v>4569</v>
      </c>
      <c r="D978" t="s">
        <v>3173</v>
      </c>
      <c r="E978" t="s">
        <v>110</v>
      </c>
      <c r="F978" s="86">
        <v>45099</v>
      </c>
      <c r="G978" s="77">
        <v>9473974.8290790021</v>
      </c>
      <c r="H978" s="77">
        <v>4.5984980000000002</v>
      </c>
      <c r="I978" s="77">
        <v>435.66050952700004</v>
      </c>
      <c r="J978" s="90">
        <f t="shared" si="15"/>
        <v>-1.5697598266306738E-3</v>
      </c>
      <c r="K978" s="90">
        <f>I978/'סכום נכסי הקרן'!$C$42</f>
        <v>1.6059965402445336E-5</v>
      </c>
    </row>
    <row r="979" spans="2:11">
      <c r="B979" t="s">
        <v>4567</v>
      </c>
      <c r="C979" t="s">
        <v>4570</v>
      </c>
      <c r="D979" t="s">
        <v>3173</v>
      </c>
      <c r="E979" t="s">
        <v>110</v>
      </c>
      <c r="F979" s="86">
        <v>45099</v>
      </c>
      <c r="G979" s="77">
        <v>8558429.4003509991</v>
      </c>
      <c r="H979" s="77">
        <v>4.5984980000000002</v>
      </c>
      <c r="I979" s="77">
        <v>393.55917489000007</v>
      </c>
      <c r="J979" s="90">
        <f t="shared" si="15"/>
        <v>-1.4180614690438216E-3</v>
      </c>
      <c r="K979" s="90">
        <f>I979/'סכום נכסי הקרן'!$C$42</f>
        <v>1.4507963412636596E-5</v>
      </c>
    </row>
    <row r="980" spans="2:11">
      <c r="B980" t="s">
        <v>4571</v>
      </c>
      <c r="C980" t="s">
        <v>4572</v>
      </c>
      <c r="D980" t="s">
        <v>3173</v>
      </c>
      <c r="E980" t="s">
        <v>110</v>
      </c>
      <c r="F980" s="86">
        <v>45099</v>
      </c>
      <c r="G980" s="77">
        <v>1021837.14</v>
      </c>
      <c r="H980" s="77">
        <v>4.5993560000000002</v>
      </c>
      <c r="I980" s="77">
        <v>46.997930000000004</v>
      </c>
      <c r="J980" s="90">
        <f t="shared" si="15"/>
        <v>-1.693416337618003E-4</v>
      </c>
      <c r="K980" s="90">
        <f>I980/'סכום נכסי הקרן'!$C$42</f>
        <v>1.7325075678904745E-6</v>
      </c>
    </row>
    <row r="981" spans="2:11">
      <c r="B981" t="s">
        <v>4571</v>
      </c>
      <c r="C981" t="s">
        <v>4573</v>
      </c>
      <c r="D981" t="s">
        <v>3173</v>
      </c>
      <c r="E981" t="s">
        <v>110</v>
      </c>
      <c r="F981" s="86">
        <v>45099</v>
      </c>
      <c r="G981" s="77">
        <v>2983422.41</v>
      </c>
      <c r="H981" s="77">
        <v>4.5993560000000002</v>
      </c>
      <c r="I981" s="77">
        <v>137.21823000000001</v>
      </c>
      <c r="J981" s="90">
        <f t="shared" si="15"/>
        <v>-4.9442090854006715E-4</v>
      </c>
      <c r="K981" s="90">
        <f>I981/'סכום נכסי הקרן'!$C$42</f>
        <v>5.0583423977935994E-6</v>
      </c>
    </row>
    <row r="982" spans="2:11">
      <c r="B982" t="s">
        <v>4571</v>
      </c>
      <c r="C982" t="s">
        <v>4574</v>
      </c>
      <c r="D982" t="s">
        <v>3173</v>
      </c>
      <c r="E982" t="s">
        <v>110</v>
      </c>
      <c r="F982" s="86">
        <v>45099</v>
      </c>
      <c r="G982" s="77">
        <v>60596738.039999999</v>
      </c>
      <c r="H982" s="77">
        <v>4.5993570000000004</v>
      </c>
      <c r="I982" s="77">
        <v>2787.0600099999997</v>
      </c>
      <c r="J982" s="90">
        <f t="shared" si="15"/>
        <v>-1.0042257084207312E-2</v>
      </c>
      <c r="K982" s="90">
        <f>I982/'סכום נכסי הקרן'!$C$42</f>
        <v>1.0274074963492862E-4</v>
      </c>
    </row>
    <row r="983" spans="2:11">
      <c r="B983" t="s">
        <v>4575</v>
      </c>
      <c r="C983" t="s">
        <v>4576</v>
      </c>
      <c r="D983" t="s">
        <v>3173</v>
      </c>
      <c r="E983" t="s">
        <v>110</v>
      </c>
      <c r="F983" s="86">
        <v>45148</v>
      </c>
      <c r="G983" s="77">
        <v>68558388</v>
      </c>
      <c r="H983" s="77">
        <v>4.5970760000000004</v>
      </c>
      <c r="I983" s="77">
        <v>3151.6814100000001</v>
      </c>
      <c r="J983" s="90">
        <f t="shared" si="15"/>
        <v>-1.135605076789753E-2</v>
      </c>
      <c r="K983" s="90">
        <f>I983/'סכום נכסי הקרן'!$C$42</f>
        <v>1.1618196576752893E-4</v>
      </c>
    </row>
    <row r="984" spans="2:11">
      <c r="B984" t="s">
        <v>4577</v>
      </c>
      <c r="C984" t="s">
        <v>4578</v>
      </c>
      <c r="D984" t="s">
        <v>3173</v>
      </c>
      <c r="E984" t="s">
        <v>110</v>
      </c>
      <c r="F984" s="86">
        <v>45148</v>
      </c>
      <c r="G984" s="77">
        <v>2528703.7000000002</v>
      </c>
      <c r="H984" s="77">
        <v>4.620209</v>
      </c>
      <c r="I984" s="77">
        <v>116.83139999999999</v>
      </c>
      <c r="J984" s="90">
        <f t="shared" si="15"/>
        <v>-4.2096364990284449E-4</v>
      </c>
      <c r="K984" s="90">
        <f>I984/'סכום נכסי הקרן'!$C$42</f>
        <v>4.3068127610564793E-6</v>
      </c>
    </row>
    <row r="985" spans="2:11">
      <c r="B985" t="s">
        <v>4577</v>
      </c>
      <c r="C985" t="s">
        <v>4473</v>
      </c>
      <c r="D985" t="s">
        <v>3173</v>
      </c>
      <c r="E985" t="s">
        <v>110</v>
      </c>
      <c r="F985" s="86">
        <v>45148</v>
      </c>
      <c r="G985" s="77">
        <v>6001607.8900339995</v>
      </c>
      <c r="H985" s="77">
        <v>4.620209</v>
      </c>
      <c r="I985" s="77">
        <v>277.28683137100001</v>
      </c>
      <c r="J985" s="90">
        <f t="shared" si="15"/>
        <v>-9.991121958987971E-4</v>
      </c>
      <c r="K985" s="90">
        <f>I985/'סכום נכסי הקרן'!$C$42</f>
        <v>1.0221759422736858E-5</v>
      </c>
    </row>
    <row r="986" spans="2:11">
      <c r="B986" t="s">
        <v>4577</v>
      </c>
      <c r="C986" t="s">
        <v>4579</v>
      </c>
      <c r="D986" t="s">
        <v>3173</v>
      </c>
      <c r="E986" t="s">
        <v>110</v>
      </c>
      <c r="F986" s="86">
        <v>45148</v>
      </c>
      <c r="G986" s="77">
        <v>24001255.489999998</v>
      </c>
      <c r="H986" s="77">
        <v>4.620209</v>
      </c>
      <c r="I986" s="77">
        <v>1108.9081799999999</v>
      </c>
      <c r="J986" s="90">
        <f t="shared" si="15"/>
        <v>-3.9955871012409376E-3</v>
      </c>
      <c r="K986" s="90">
        <f>I986/'סכום נכסי הקרן'!$C$42</f>
        <v>4.0878221954576555E-5</v>
      </c>
    </row>
    <row r="987" spans="2:11">
      <c r="B987" t="s">
        <v>4577</v>
      </c>
      <c r="C987" t="s">
        <v>4580</v>
      </c>
      <c r="D987" t="s">
        <v>3173</v>
      </c>
      <c r="E987" t="s">
        <v>110</v>
      </c>
      <c r="F987" s="86">
        <v>45148</v>
      </c>
      <c r="G987" s="77">
        <v>16200847.449999999</v>
      </c>
      <c r="H987" s="77">
        <v>4.620209</v>
      </c>
      <c r="I987" s="77">
        <v>748.51301999999998</v>
      </c>
      <c r="J987" s="90">
        <f t="shared" si="15"/>
        <v>-2.6970212879328746E-3</v>
      </c>
      <c r="K987" s="90">
        <f>I987/'סכום נכסי הקרן'!$C$42</f>
        <v>2.7592799764043947E-5</v>
      </c>
    </row>
    <row r="988" spans="2:11">
      <c r="B988" t="s">
        <v>4581</v>
      </c>
      <c r="C988" t="s">
        <v>4582</v>
      </c>
      <c r="D988" t="s">
        <v>3173</v>
      </c>
      <c r="E988" t="s">
        <v>110</v>
      </c>
      <c r="F988" s="86">
        <v>45138</v>
      </c>
      <c r="G988" s="77">
        <v>4071751.25</v>
      </c>
      <c r="H988" s="77">
        <v>4.7997050000000003</v>
      </c>
      <c r="I988" s="77">
        <v>195.43206000000001</v>
      </c>
      <c r="J988" s="90">
        <f t="shared" si="15"/>
        <v>-7.0417536112407891E-4</v>
      </c>
      <c r="K988" s="90">
        <f>I988/'סכום נכסי הקרן'!$C$42</f>
        <v>7.2043071462599579E-6</v>
      </c>
    </row>
    <row r="989" spans="2:11">
      <c r="B989" t="s">
        <v>4583</v>
      </c>
      <c r="C989" t="s">
        <v>4584</v>
      </c>
      <c r="D989" t="s">
        <v>3173</v>
      </c>
      <c r="E989" t="s">
        <v>110</v>
      </c>
      <c r="F989" s="86">
        <v>45148</v>
      </c>
      <c r="G989" s="77">
        <v>8997636.8995149992</v>
      </c>
      <c r="H989" s="77">
        <v>4.7476659999999997</v>
      </c>
      <c r="I989" s="77">
        <v>427.17775812300005</v>
      </c>
      <c r="J989" s="90">
        <f t="shared" si="15"/>
        <v>-1.5391950127857117E-3</v>
      </c>
      <c r="K989" s="90">
        <f>I989/'סכום נכסי הקרן'!$C$42</f>
        <v>1.5747261608810942E-5</v>
      </c>
    </row>
    <row r="990" spans="2:11">
      <c r="B990" t="s">
        <v>4583</v>
      </c>
      <c r="C990" t="s">
        <v>3630</v>
      </c>
      <c r="D990" t="s">
        <v>3173</v>
      </c>
      <c r="E990" t="s">
        <v>110</v>
      </c>
      <c r="F990" s="86">
        <v>45148</v>
      </c>
      <c r="G990" s="77">
        <v>4805788.5932250004</v>
      </c>
      <c r="H990" s="77">
        <v>4.7476659999999997</v>
      </c>
      <c r="I990" s="77">
        <v>228.162796542</v>
      </c>
      <c r="J990" s="90">
        <f t="shared" si="15"/>
        <v>-8.2210984037134219E-4</v>
      </c>
      <c r="K990" s="90">
        <f>I990/'סכום נכסי הקרן'!$C$42</f>
        <v>8.4108762177412816E-6</v>
      </c>
    </row>
    <row r="991" spans="2:11">
      <c r="B991" t="s">
        <v>4585</v>
      </c>
      <c r="C991" t="s">
        <v>4586</v>
      </c>
      <c r="D991" t="s">
        <v>3173</v>
      </c>
      <c r="E991" t="s">
        <v>110</v>
      </c>
      <c r="F991" s="86">
        <v>45133</v>
      </c>
      <c r="G991" s="77">
        <v>1753102.34</v>
      </c>
      <c r="H991" s="77">
        <v>4.991676</v>
      </c>
      <c r="I991" s="77">
        <v>87.509190000000004</v>
      </c>
      <c r="J991" s="90">
        <f t="shared" si="15"/>
        <v>-3.1531067865694928E-4</v>
      </c>
      <c r="K991" s="90">
        <f>I991/'סכום נכסי הקרן'!$C$42</f>
        <v>3.2258938624523553E-6</v>
      </c>
    </row>
    <row r="992" spans="2:11">
      <c r="B992" t="s">
        <v>4585</v>
      </c>
      <c r="C992" t="s">
        <v>4587</v>
      </c>
      <c r="D992" t="s">
        <v>3173</v>
      </c>
      <c r="E992" t="s">
        <v>110</v>
      </c>
      <c r="F992" s="86">
        <v>45133</v>
      </c>
      <c r="G992" s="77">
        <v>6504774.1299999999</v>
      </c>
      <c r="H992" s="77">
        <v>4.991676</v>
      </c>
      <c r="I992" s="77">
        <v>324.69723999999997</v>
      </c>
      <c r="J992" s="90">
        <f t="shared" si="15"/>
        <v>-1.169940061180298E-3</v>
      </c>
      <c r="K992" s="90">
        <f>I992/'סכום נכסי הקרן'!$C$42</f>
        <v>1.1969472391085088E-5</v>
      </c>
    </row>
    <row r="993" spans="2:11">
      <c r="B993" t="s">
        <v>4588</v>
      </c>
      <c r="C993" t="s">
        <v>4589</v>
      </c>
      <c r="D993" t="s">
        <v>3173</v>
      </c>
      <c r="E993" t="s">
        <v>110</v>
      </c>
      <c r="F993" s="86">
        <v>45148</v>
      </c>
      <c r="G993" s="77">
        <v>35860307</v>
      </c>
      <c r="H993" s="77">
        <v>4.8364279999999997</v>
      </c>
      <c r="I993" s="77">
        <v>1734.3578400000001</v>
      </c>
      <c r="J993" s="90">
        <f t="shared" si="15"/>
        <v>-6.2491899143895706E-3</v>
      </c>
      <c r="K993" s="90">
        <f>I993/'סכום נכסי הקרן'!$C$42</f>
        <v>6.3934477182934999E-5</v>
      </c>
    </row>
    <row r="994" spans="2:11">
      <c r="B994" t="s">
        <v>4588</v>
      </c>
      <c r="C994" t="s">
        <v>4590</v>
      </c>
      <c r="D994" t="s">
        <v>3173</v>
      </c>
      <c r="E994" t="s">
        <v>110</v>
      </c>
      <c r="F994" s="86">
        <v>45148</v>
      </c>
      <c r="G994" s="77">
        <v>7016987.5</v>
      </c>
      <c r="H994" s="77">
        <v>4.8364279999999997</v>
      </c>
      <c r="I994" s="77">
        <v>339.37153000000001</v>
      </c>
      <c r="J994" s="90">
        <f t="shared" si="15"/>
        <v>-1.2228140546284021E-3</v>
      </c>
      <c r="K994" s="90">
        <f>I994/'סכום נכסי הקרן'!$C$42</f>
        <v>1.2510417885459406E-5</v>
      </c>
    </row>
    <row r="995" spans="2:11">
      <c r="B995" t="s">
        <v>4588</v>
      </c>
      <c r="C995" t="s">
        <v>4591</v>
      </c>
      <c r="D995" t="s">
        <v>3173</v>
      </c>
      <c r="E995" t="s">
        <v>110</v>
      </c>
      <c r="F995" s="86">
        <v>45148</v>
      </c>
      <c r="G995" s="77">
        <v>3544792.21</v>
      </c>
      <c r="H995" s="77">
        <v>4.8364279999999997</v>
      </c>
      <c r="I995" s="77">
        <v>171.44130999999999</v>
      </c>
      <c r="J995" s="90">
        <f t="shared" si="15"/>
        <v>-6.1773255821401631E-4</v>
      </c>
      <c r="K995" s="90">
        <f>I995/'סכום נכסי הקרן'!$C$42</f>
        <v>6.319924452503692E-6</v>
      </c>
    </row>
    <row r="996" spans="2:11">
      <c r="B996" t="s">
        <v>4592</v>
      </c>
      <c r="C996" t="s">
        <v>4593</v>
      </c>
      <c r="D996" t="s">
        <v>3173</v>
      </c>
      <c r="E996" t="s">
        <v>110</v>
      </c>
      <c r="F996" s="86">
        <v>45133</v>
      </c>
      <c r="G996" s="77">
        <v>7951629.8600000003</v>
      </c>
      <c r="H996" s="77">
        <v>5.0682470000000004</v>
      </c>
      <c r="I996" s="77">
        <v>403.00828000000001</v>
      </c>
      <c r="J996" s="90">
        <f t="shared" si="15"/>
        <v>-1.452108221675573E-3</v>
      </c>
      <c r="K996" s="90">
        <f>I996/'סכום נכסי הקרן'!$C$42</f>
        <v>1.4856290373267999E-5</v>
      </c>
    </row>
    <row r="997" spans="2:11">
      <c r="B997" t="s">
        <v>4592</v>
      </c>
      <c r="C997" t="s">
        <v>4594</v>
      </c>
      <c r="D997" t="s">
        <v>3173</v>
      </c>
      <c r="E997" t="s">
        <v>110</v>
      </c>
      <c r="F997" s="86">
        <v>45133</v>
      </c>
      <c r="G997" s="77">
        <v>55876317.899999999</v>
      </c>
      <c r="H997" s="77">
        <v>5.0682470000000004</v>
      </c>
      <c r="I997" s="77">
        <v>2831.9500400000002</v>
      </c>
      <c r="J997" s="90">
        <f t="shared" si="15"/>
        <v>-1.0204003591336804E-2</v>
      </c>
      <c r="K997" s="90">
        <f>I997/'סכום נכסי הקרן'!$C$42</f>
        <v>1.0439555265918588E-4</v>
      </c>
    </row>
    <row r="998" spans="2:11">
      <c r="B998" t="s">
        <v>4592</v>
      </c>
      <c r="C998" t="s">
        <v>4595</v>
      </c>
      <c r="D998" t="s">
        <v>3173</v>
      </c>
      <c r="E998" t="s">
        <v>110</v>
      </c>
      <c r="F998" s="86">
        <v>45133</v>
      </c>
      <c r="G998" s="77">
        <v>4942905.05</v>
      </c>
      <c r="H998" s="77">
        <v>5.0682470000000004</v>
      </c>
      <c r="I998" s="77">
        <v>250.51866000000001</v>
      </c>
      <c r="J998" s="90">
        <f t="shared" si="15"/>
        <v>-9.0266186558039829E-4</v>
      </c>
      <c r="K998" s="90">
        <f>I998/'סכום נכסי הקרן'!$C$42</f>
        <v>9.2349912931863305E-6</v>
      </c>
    </row>
    <row r="999" spans="2:11">
      <c r="B999" t="s">
        <v>4596</v>
      </c>
      <c r="C999" t="s">
        <v>4597</v>
      </c>
      <c r="D999" t="s">
        <v>3173</v>
      </c>
      <c r="E999" t="s">
        <v>110</v>
      </c>
      <c r="F999" s="86">
        <v>45133</v>
      </c>
      <c r="G999" s="77">
        <v>13521753.410887005</v>
      </c>
      <c r="H999" s="77">
        <v>4.992102</v>
      </c>
      <c r="I999" s="77">
        <v>675.01969327500001</v>
      </c>
      <c r="J999" s="90">
        <f t="shared" si="15"/>
        <v>-2.4322121778677873E-3</v>
      </c>
      <c r="K999" s="90">
        <f>I999/'סכום נכסי הקרן'!$C$42</f>
        <v>2.4883579491140233E-5</v>
      </c>
    </row>
    <row r="1000" spans="2:11">
      <c r="B1000" t="s">
        <v>4598</v>
      </c>
      <c r="C1000" t="s">
        <v>4599</v>
      </c>
      <c r="D1000" t="s">
        <v>3173</v>
      </c>
      <c r="E1000" t="s">
        <v>110</v>
      </c>
      <c r="F1000" s="86">
        <v>45133</v>
      </c>
      <c r="G1000" s="77">
        <v>17907737.309999999</v>
      </c>
      <c r="H1000" s="77">
        <v>5.0346070000000003</v>
      </c>
      <c r="I1000" s="77">
        <v>901.58420999999998</v>
      </c>
      <c r="J1000" s="90">
        <f t="shared" si="15"/>
        <v>-3.248563140871141E-3</v>
      </c>
      <c r="K1000" s="90">
        <f>I1000/'סכום נכסי הקרן'!$C$42</f>
        <v>3.3235537542090785E-5</v>
      </c>
    </row>
    <row r="1001" spans="2:11">
      <c r="B1001" t="s">
        <v>4598</v>
      </c>
      <c r="C1001" t="s">
        <v>4600</v>
      </c>
      <c r="D1001" t="s">
        <v>3173</v>
      </c>
      <c r="E1001" t="s">
        <v>110</v>
      </c>
      <c r="F1001" s="86">
        <v>45133</v>
      </c>
      <c r="G1001" s="77">
        <v>57536011.760824993</v>
      </c>
      <c r="H1001" s="77">
        <v>5.0346070000000003</v>
      </c>
      <c r="I1001" s="77">
        <v>2896.7121362509997</v>
      </c>
      <c r="J1001" s="90">
        <f t="shared" si="15"/>
        <v>-1.0437352574685288E-2</v>
      </c>
      <c r="K1001" s="90">
        <f>I1001/'סכום נכסי הקרן'!$C$42</f>
        <v>1.0678290933356085E-4</v>
      </c>
    </row>
    <row r="1002" spans="2:11">
      <c r="B1002" t="s">
        <v>4601</v>
      </c>
      <c r="C1002" t="s">
        <v>4602</v>
      </c>
      <c r="D1002" t="s">
        <v>3173</v>
      </c>
      <c r="E1002" t="s">
        <v>110</v>
      </c>
      <c r="F1002" s="86">
        <v>45133</v>
      </c>
      <c r="G1002" s="77">
        <v>14450855.145122999</v>
      </c>
      <c r="H1002" s="77">
        <v>5.0346070000000003</v>
      </c>
      <c r="I1002" s="77">
        <v>727.54378020000013</v>
      </c>
      <c r="J1002" s="90">
        <f t="shared" si="15"/>
        <v>-2.6214655065085663E-3</v>
      </c>
      <c r="K1002" s="90">
        <f>I1002/'סכום נכסי הקרן'!$C$42</f>
        <v>2.6819800471385528E-5</v>
      </c>
    </row>
    <row r="1003" spans="2:11">
      <c r="B1003" t="s">
        <v>4603</v>
      </c>
      <c r="C1003" t="s">
        <v>4604</v>
      </c>
      <c r="D1003" t="s">
        <v>3173</v>
      </c>
      <c r="E1003" t="s">
        <v>110</v>
      </c>
      <c r="F1003" s="86">
        <v>45133</v>
      </c>
      <c r="G1003" s="77">
        <v>9893954.5700000003</v>
      </c>
      <c r="H1003" s="77">
        <v>5.0363069999999999</v>
      </c>
      <c r="I1003" s="77">
        <v>498.28987999999998</v>
      </c>
      <c r="J1003" s="90">
        <f t="shared" si="15"/>
        <v>-1.7954242317942814E-3</v>
      </c>
      <c r="K1003" s="90">
        <f>I1003/'סכום נכסי הקרן'!$C$42</f>
        <v>1.8368702368449765E-5</v>
      </c>
    </row>
    <row r="1004" spans="2:11">
      <c r="B1004" t="s">
        <v>4603</v>
      </c>
      <c r="C1004" t="s">
        <v>4605</v>
      </c>
      <c r="D1004" t="s">
        <v>3173</v>
      </c>
      <c r="E1004" t="s">
        <v>110</v>
      </c>
      <c r="F1004" s="86">
        <v>45133</v>
      </c>
      <c r="G1004" s="77">
        <v>19268151.667016003</v>
      </c>
      <c r="H1004" s="77">
        <v>5.0363069999999999</v>
      </c>
      <c r="I1004" s="77">
        <v>970.40318044999992</v>
      </c>
      <c r="J1004" s="90">
        <f t="shared" si="15"/>
        <v>-3.4965297404598475E-3</v>
      </c>
      <c r="K1004" s="90">
        <f>I1004/'סכום נכסי הקרן'!$C$42</f>
        <v>3.5772444744579396E-5</v>
      </c>
    </row>
    <row r="1005" spans="2:11">
      <c r="B1005" t="s">
        <v>4606</v>
      </c>
      <c r="C1005" t="s">
        <v>4607</v>
      </c>
      <c r="D1005" t="s">
        <v>3173</v>
      </c>
      <c r="E1005" t="s">
        <v>110</v>
      </c>
      <c r="F1005" s="86">
        <v>45127</v>
      </c>
      <c r="G1005" s="77">
        <v>18359611.075992998</v>
      </c>
      <c r="H1005" s="77">
        <v>6.2519559999999998</v>
      </c>
      <c r="I1005" s="77">
        <v>1147.834814992</v>
      </c>
      <c r="J1005" s="90">
        <f t="shared" si="15"/>
        <v>-4.1358464693959721E-3</v>
      </c>
      <c r="K1005" s="90">
        <f>I1005/'סכום נכסי הקרן'!$C$42</f>
        <v>4.2313193446217791E-5</v>
      </c>
    </row>
    <row r="1006" spans="2:11">
      <c r="B1006" t="s">
        <v>4606</v>
      </c>
      <c r="C1006" t="s">
        <v>4608</v>
      </c>
      <c r="D1006" t="s">
        <v>3173</v>
      </c>
      <c r="E1006" t="s">
        <v>110</v>
      </c>
      <c r="F1006" s="86">
        <v>45127</v>
      </c>
      <c r="G1006" s="77">
        <v>27878392.516455002</v>
      </c>
      <c r="H1006" s="77">
        <v>6.2519559999999998</v>
      </c>
      <c r="I1006" s="77">
        <v>1742.9448471359997</v>
      </c>
      <c r="J1006" s="90">
        <f t="shared" si="15"/>
        <v>-6.2801303795873868E-3</v>
      </c>
      <c r="K1006" s="90">
        <f>I1006/'סכום נכסי הקרן'!$C$42</f>
        <v>6.425102420636027E-5</v>
      </c>
    </row>
    <row r="1007" spans="2:11">
      <c r="B1007" t="s">
        <v>4606</v>
      </c>
      <c r="C1007" t="s">
        <v>4609</v>
      </c>
      <c r="D1007" t="s">
        <v>3173</v>
      </c>
      <c r="E1007" t="s">
        <v>110</v>
      </c>
      <c r="F1007" s="86">
        <v>45127</v>
      </c>
      <c r="G1007" s="77">
        <v>5174191.6100000003</v>
      </c>
      <c r="H1007" s="77">
        <v>6.2519559999999998</v>
      </c>
      <c r="I1007" s="77">
        <v>323.48818999999997</v>
      </c>
      <c r="J1007" s="90">
        <f t="shared" si="15"/>
        <v>-1.1655836458594594E-3</v>
      </c>
      <c r="K1007" s="90">
        <f>I1007/'סכום נכסי הקרן'!$C$42</f>
        <v>1.1924902592479959E-5</v>
      </c>
    </row>
    <row r="1008" spans="2:11">
      <c r="B1008" t="s">
        <v>4606</v>
      </c>
      <c r="C1008" t="s">
        <v>4610</v>
      </c>
      <c r="D1008" t="s">
        <v>3173</v>
      </c>
      <c r="E1008" t="s">
        <v>110</v>
      </c>
      <c r="F1008" s="86">
        <v>45127</v>
      </c>
      <c r="G1008" s="77">
        <v>10881123</v>
      </c>
      <c r="H1008" s="77">
        <v>6.2519559999999998</v>
      </c>
      <c r="I1008" s="77">
        <v>680.28303000000005</v>
      </c>
      <c r="J1008" s="90">
        <f t="shared" si="15"/>
        <v>-2.4511768863145207E-3</v>
      </c>
      <c r="K1008" s="90">
        <f>I1008/'סכום נכסי הקרן'!$C$42</f>
        <v>2.5077604434545577E-5</v>
      </c>
    </row>
    <row r="1009" spans="2:11">
      <c r="B1009" t="s">
        <v>4606</v>
      </c>
      <c r="C1009" t="s">
        <v>4611</v>
      </c>
      <c r="D1009" t="s">
        <v>3173</v>
      </c>
      <c r="E1009" t="s">
        <v>110</v>
      </c>
      <c r="F1009" s="86">
        <v>45127</v>
      </c>
      <c r="G1009" s="77">
        <v>693345.16</v>
      </c>
      <c r="H1009" s="77">
        <v>6.2519549999999997</v>
      </c>
      <c r="I1009" s="77">
        <v>43.347629999999995</v>
      </c>
      <c r="J1009" s="90">
        <f t="shared" si="15"/>
        <v>-1.5618897436338208E-4</v>
      </c>
      <c r="K1009" s="90">
        <f>I1009/'סכום נכסי הקרן'!$C$42</f>
        <v>1.5979447823577795E-6</v>
      </c>
    </row>
    <row r="1010" spans="2:11">
      <c r="B1010" t="s">
        <v>4612</v>
      </c>
      <c r="C1010" t="s">
        <v>4613</v>
      </c>
      <c r="D1010" t="s">
        <v>3173</v>
      </c>
      <c r="E1010" t="s">
        <v>110</v>
      </c>
      <c r="F1010" s="86">
        <v>45127</v>
      </c>
      <c r="G1010" s="77">
        <v>4165587.7022559997</v>
      </c>
      <c r="H1010" s="77">
        <v>6.2519559999999998</v>
      </c>
      <c r="I1010" s="77">
        <v>260.43071263799999</v>
      </c>
      <c r="J1010" s="90">
        <f t="shared" si="15"/>
        <v>-9.3837669786454099E-4</v>
      </c>
      <c r="K1010" s="90">
        <f>I1010/'סכום נכסי הקרן'!$C$42</f>
        <v>9.6003841138629799E-6</v>
      </c>
    </row>
    <row r="1011" spans="2:11">
      <c r="B1011" t="s">
        <v>4614</v>
      </c>
      <c r="C1011" t="s">
        <v>4615</v>
      </c>
      <c r="D1011" t="s">
        <v>3173</v>
      </c>
      <c r="E1011" t="s">
        <v>110</v>
      </c>
      <c r="F1011" s="86">
        <v>45127</v>
      </c>
      <c r="G1011" s="77">
        <v>31948990.60326799</v>
      </c>
      <c r="H1011" s="77">
        <v>6.2851059999999999</v>
      </c>
      <c r="I1011" s="77">
        <v>2008.0279230860001</v>
      </c>
      <c r="J1011" s="90">
        <f t="shared" si="15"/>
        <v>-7.2352703434959351E-3</v>
      </c>
      <c r="K1011" s="90">
        <f>I1011/'סכום נכסי הקרן'!$C$42</f>
        <v>7.4022910653339131E-5</v>
      </c>
    </row>
    <row r="1012" spans="2:11">
      <c r="B1012" t="s">
        <v>4616</v>
      </c>
      <c r="C1012" t="s">
        <v>4617</v>
      </c>
      <c r="D1012" t="s">
        <v>3173</v>
      </c>
      <c r="E1012" t="s">
        <v>113</v>
      </c>
      <c r="F1012" s="86">
        <v>45197</v>
      </c>
      <c r="G1012" s="77">
        <v>701924.81</v>
      </c>
      <c r="H1012" s="77">
        <v>-0.50397999999999998</v>
      </c>
      <c r="I1012" s="77">
        <v>-3.53756</v>
      </c>
      <c r="J1012" s="90">
        <f t="shared" si="15"/>
        <v>1.2746437767161112E-5</v>
      </c>
      <c r="K1012" s="90">
        <f>I1012/'סכום נכסי הקרן'!$C$42</f>
        <v>-1.3040679604115811E-7</v>
      </c>
    </row>
    <row r="1013" spans="2:11">
      <c r="B1013" t="s">
        <v>4616</v>
      </c>
      <c r="C1013" t="s">
        <v>4618</v>
      </c>
      <c r="D1013" t="s">
        <v>3173</v>
      </c>
      <c r="E1013" t="s">
        <v>113</v>
      </c>
      <c r="F1013" s="86">
        <v>45197</v>
      </c>
      <c r="G1013" s="77">
        <v>935899.75</v>
      </c>
      <c r="H1013" s="77">
        <v>-0.50397899999999995</v>
      </c>
      <c r="I1013" s="77">
        <v>-4.7167399999999997</v>
      </c>
      <c r="J1013" s="90">
        <f t="shared" si="15"/>
        <v>1.6995226335066966E-5</v>
      </c>
      <c r="K1013" s="90">
        <f>I1013/'סכום נכסי הקרן'!$C$42</f>
        <v>-1.7387548229829942E-7</v>
      </c>
    </row>
    <row r="1014" spans="2:11">
      <c r="B1014" t="s">
        <v>4349</v>
      </c>
      <c r="C1014" t="s">
        <v>4619</v>
      </c>
      <c r="D1014" t="s">
        <v>3173</v>
      </c>
      <c r="E1014" t="s">
        <v>113</v>
      </c>
      <c r="F1014" s="86">
        <v>45197</v>
      </c>
      <c r="G1014" s="77">
        <v>351089.42</v>
      </c>
      <c r="H1014" s="77">
        <v>-0.48575699999999999</v>
      </c>
      <c r="I1014" s="77">
        <v>-1.7054400000000001</v>
      </c>
      <c r="J1014" s="90">
        <f t="shared" si="15"/>
        <v>6.1449939578769675E-6</v>
      </c>
      <c r="K1014" s="90">
        <f>I1014/'סכום נכסי הקרן'!$C$42</f>
        <v>-6.2868464772451266E-8</v>
      </c>
    </row>
    <row r="1015" spans="2:11">
      <c r="B1015" t="s">
        <v>4349</v>
      </c>
      <c r="C1015" t="s">
        <v>4620</v>
      </c>
      <c r="D1015" t="s">
        <v>3173</v>
      </c>
      <c r="E1015" t="s">
        <v>113</v>
      </c>
      <c r="F1015" s="86">
        <v>45197</v>
      </c>
      <c r="G1015" s="77">
        <v>121711</v>
      </c>
      <c r="H1015" s="77">
        <v>-0.48575699999999999</v>
      </c>
      <c r="I1015" s="77">
        <v>-0.59122000000000008</v>
      </c>
      <c r="J1015" s="90">
        <f t="shared" si="15"/>
        <v>2.1302674546017577E-6</v>
      </c>
      <c r="K1015" s="90">
        <f>I1015/'סכום נכסי הקרן'!$C$42</f>
        <v>-2.1794430611905807E-8</v>
      </c>
    </row>
    <row r="1016" spans="2:11">
      <c r="B1016" t="s">
        <v>4349</v>
      </c>
      <c r="C1016" t="s">
        <v>4621</v>
      </c>
      <c r="D1016" t="s">
        <v>3173</v>
      </c>
      <c r="E1016" t="s">
        <v>113</v>
      </c>
      <c r="F1016" s="86">
        <v>45197</v>
      </c>
      <c r="G1016" s="77">
        <v>514931.15</v>
      </c>
      <c r="H1016" s="77">
        <v>-0.48575800000000002</v>
      </c>
      <c r="I1016" s="77">
        <v>-2.5013200000000002</v>
      </c>
      <c r="J1016" s="90">
        <f t="shared" si="15"/>
        <v>9.0126866302636374E-6</v>
      </c>
      <c r="K1016" s="90">
        <f>I1016/'סכום נכסי הקרן'!$C$42</f>
        <v>-9.220737657415554E-8</v>
      </c>
    </row>
    <row r="1017" spans="2:11">
      <c r="B1017" t="s">
        <v>4349</v>
      </c>
      <c r="C1017" t="s">
        <v>3628</v>
      </c>
      <c r="D1017" t="s">
        <v>3173</v>
      </c>
      <c r="E1017" t="s">
        <v>113</v>
      </c>
      <c r="F1017" s="86">
        <v>45197</v>
      </c>
      <c r="G1017" s="77">
        <v>1123486.1499999999</v>
      </c>
      <c r="H1017" s="77">
        <v>-0.48575800000000002</v>
      </c>
      <c r="I1017" s="77">
        <v>-5.4574199999999999</v>
      </c>
      <c r="J1017" s="90">
        <f t="shared" si="15"/>
        <v>1.9664023903272421E-5</v>
      </c>
      <c r="K1017" s="90">
        <f>I1017/'סכום נכסי הקרן'!$C$42</f>
        <v>-2.0117952963368456E-7</v>
      </c>
    </row>
    <row r="1018" spans="2:11">
      <c r="B1018" t="s">
        <v>4349</v>
      </c>
      <c r="C1018" t="s">
        <v>4622</v>
      </c>
      <c r="D1018" t="s">
        <v>3173</v>
      </c>
      <c r="E1018" t="s">
        <v>113</v>
      </c>
      <c r="F1018" s="86">
        <v>45197</v>
      </c>
      <c r="G1018" s="77">
        <v>60855.5</v>
      </c>
      <c r="H1018" s="77">
        <v>-0.48575699999999999</v>
      </c>
      <c r="I1018" s="77">
        <v>-0.29561000000000004</v>
      </c>
      <c r="J1018" s="90">
        <f t="shared" si="15"/>
        <v>1.0651337273008788E-6</v>
      </c>
      <c r="K1018" s="90">
        <f>I1018/'סכום נכסי הקרן'!$C$42</f>
        <v>-1.0897215305952904E-8</v>
      </c>
    </row>
    <row r="1019" spans="2:11">
      <c r="B1019" t="s">
        <v>4349</v>
      </c>
      <c r="C1019" t="s">
        <v>4623</v>
      </c>
      <c r="D1019" t="s">
        <v>3173</v>
      </c>
      <c r="E1019" t="s">
        <v>113</v>
      </c>
      <c r="F1019" s="86">
        <v>45197</v>
      </c>
      <c r="G1019" s="77">
        <v>140435.76999999999</v>
      </c>
      <c r="H1019" s="77">
        <v>-0.485759</v>
      </c>
      <c r="I1019" s="77">
        <v>-0.6821799999999999</v>
      </c>
      <c r="J1019" s="90">
        <f t="shared" si="15"/>
        <v>2.4580119958394956E-6</v>
      </c>
      <c r="K1019" s="90">
        <f>I1019/'סכום נכסי הקרן'!$C$42</f>
        <v>-2.5147533362927338E-8</v>
      </c>
    </row>
    <row r="1020" spans="2:11">
      <c r="B1020" t="s">
        <v>4349</v>
      </c>
      <c r="C1020" t="s">
        <v>4624</v>
      </c>
      <c r="D1020" t="s">
        <v>3173</v>
      </c>
      <c r="E1020" t="s">
        <v>113</v>
      </c>
      <c r="F1020" s="86">
        <v>45197</v>
      </c>
      <c r="G1020" s="77">
        <v>341727.04</v>
      </c>
      <c r="H1020" s="77">
        <v>-0.48575600000000002</v>
      </c>
      <c r="I1020" s="77">
        <v>-1.6599600000000001</v>
      </c>
      <c r="J1020" s="90">
        <f t="shared" si="15"/>
        <v>5.9811216872580984E-6</v>
      </c>
      <c r="K1020" s="90">
        <f>I1020/'סכום נכסי הקרן'!$C$42</f>
        <v>-6.1191913396940496E-8</v>
      </c>
    </row>
    <row r="1021" spans="2:11">
      <c r="B1021" t="s">
        <v>4349</v>
      </c>
      <c r="C1021" t="s">
        <v>4625</v>
      </c>
      <c r="D1021" t="s">
        <v>3173</v>
      </c>
      <c r="E1021" t="s">
        <v>113</v>
      </c>
      <c r="F1021" s="86">
        <v>45197</v>
      </c>
      <c r="G1021" s="77">
        <v>93623.85</v>
      </c>
      <c r="H1021" s="77">
        <v>-0.48575200000000002</v>
      </c>
      <c r="I1021" s="77">
        <v>-0.45477999999999996</v>
      </c>
      <c r="J1021" s="90">
        <f t="shared" si="15"/>
        <v>1.638650642745149E-6</v>
      </c>
      <c r="K1021" s="90">
        <f>I1021/'סכום נכסי הקרן'!$C$42</f>
        <v>-1.6764776485373503E-8</v>
      </c>
    </row>
    <row r="1022" spans="2:11">
      <c r="B1022" t="s">
        <v>4626</v>
      </c>
      <c r="C1022" t="s">
        <v>4627</v>
      </c>
      <c r="D1022" t="s">
        <v>3173</v>
      </c>
      <c r="E1022" t="s">
        <v>113</v>
      </c>
      <c r="F1022" s="86">
        <v>45197</v>
      </c>
      <c r="G1022" s="77">
        <v>3745969.97</v>
      </c>
      <c r="H1022" s="77">
        <v>-0.48311900000000002</v>
      </c>
      <c r="I1022" s="77">
        <v>-18.097480000000001</v>
      </c>
      <c r="J1022" s="90">
        <f t="shared" si="15"/>
        <v>6.5208336413359168E-5</v>
      </c>
      <c r="K1022" s="90">
        <f>I1022/'סכום נכסי הקרן'!$C$42</f>
        <v>-6.6713621344060261E-7</v>
      </c>
    </row>
    <row r="1023" spans="2:11">
      <c r="B1023" t="s">
        <v>4628</v>
      </c>
      <c r="C1023" t="s">
        <v>4629</v>
      </c>
      <c r="D1023" t="s">
        <v>3173</v>
      </c>
      <c r="E1023" t="s">
        <v>113</v>
      </c>
      <c r="F1023" s="86">
        <v>45195</v>
      </c>
      <c r="G1023" s="77">
        <v>7384068.4289779989</v>
      </c>
      <c r="H1023" s="77">
        <v>-0.19239300000000001</v>
      </c>
      <c r="I1023" s="77">
        <v>-14.206441704999998</v>
      </c>
      <c r="J1023" s="90">
        <f t="shared" si="15"/>
        <v>5.1188255488411411E-5</v>
      </c>
      <c r="K1023" s="90">
        <f>I1023/'סכום נכסי הקרן'!$C$42</f>
        <v>-5.2369897496990508E-7</v>
      </c>
    </row>
    <row r="1024" spans="2:11">
      <c r="B1024" t="s">
        <v>4630</v>
      </c>
      <c r="C1024" t="s">
        <v>4631</v>
      </c>
      <c r="D1024" t="s">
        <v>3173</v>
      </c>
      <c r="E1024" t="s">
        <v>113</v>
      </c>
      <c r="F1024" s="86">
        <v>45153</v>
      </c>
      <c r="G1024" s="77">
        <v>30718262.097043</v>
      </c>
      <c r="H1024" s="77">
        <v>3.6715019999999998</v>
      </c>
      <c r="I1024" s="77">
        <v>1127.8215271000001</v>
      </c>
      <c r="J1024" s="90">
        <f t="shared" si="15"/>
        <v>-4.0637351472893072E-3</v>
      </c>
      <c r="K1024" s="90">
        <f>I1024/'סכום נכסי הקרן'!$C$42</f>
        <v>4.1575433874014069E-5</v>
      </c>
    </row>
    <row r="1025" spans="2:11">
      <c r="B1025" t="s">
        <v>4632</v>
      </c>
      <c r="C1025" t="s">
        <v>4633</v>
      </c>
      <c r="D1025" t="s">
        <v>3173</v>
      </c>
      <c r="E1025" t="s">
        <v>113</v>
      </c>
      <c r="F1025" s="86">
        <v>45153</v>
      </c>
      <c r="G1025" s="77">
        <v>27394050.84</v>
      </c>
      <c r="H1025" s="77">
        <v>3.6794720000000001</v>
      </c>
      <c r="I1025" s="77">
        <v>1007.9564799999999</v>
      </c>
      <c r="J1025" s="90">
        <f t="shared" si="15"/>
        <v>-3.6318407445603104E-3</v>
      </c>
      <c r="K1025" s="90">
        <f>I1025/'סכום נכסי הקרן'!$C$42</f>
        <v>3.7156790303407902E-5</v>
      </c>
    </row>
    <row r="1026" spans="2:11">
      <c r="B1026" t="s">
        <v>4632</v>
      </c>
      <c r="C1026" t="s">
        <v>4634</v>
      </c>
      <c r="D1026" t="s">
        <v>3173</v>
      </c>
      <c r="E1026" t="s">
        <v>113</v>
      </c>
      <c r="F1026" s="86">
        <v>45153</v>
      </c>
      <c r="G1026" s="77">
        <v>10240268.002512997</v>
      </c>
      <c r="H1026" s="77">
        <v>3.6794720000000001</v>
      </c>
      <c r="I1026" s="77">
        <v>376.78781218500012</v>
      </c>
      <c r="J1026" s="90">
        <f t="shared" si="15"/>
        <v>-1.3576313615715049E-3</v>
      </c>
      <c r="K1026" s="90">
        <f>I1026/'סכום נכסי הקרן'!$C$42</f>
        <v>1.3889712506474379E-5</v>
      </c>
    </row>
    <row r="1027" spans="2:11">
      <c r="B1027" t="s">
        <v>4632</v>
      </c>
      <c r="C1027" t="s">
        <v>4635</v>
      </c>
      <c r="D1027" t="s">
        <v>3173</v>
      </c>
      <c r="E1027" t="s">
        <v>113</v>
      </c>
      <c r="F1027" s="86">
        <v>45153</v>
      </c>
      <c r="G1027" s="77">
        <v>2525224.98</v>
      </c>
      <c r="H1027" s="77">
        <v>3.6794720000000001</v>
      </c>
      <c r="I1027" s="77">
        <v>92.91494999999999</v>
      </c>
      <c r="J1027" s="90">
        <f t="shared" si="15"/>
        <v>-3.3478856268554771E-4</v>
      </c>
      <c r="K1027" s="90">
        <f>I1027/'סכום נכסי הקרן'!$C$42</f>
        <v>3.4251690243626691E-6</v>
      </c>
    </row>
    <row r="1028" spans="2:11">
      <c r="B1028" t="s">
        <v>4632</v>
      </c>
      <c r="C1028" t="s">
        <v>4636</v>
      </c>
      <c r="D1028" t="s">
        <v>3173</v>
      </c>
      <c r="E1028" t="s">
        <v>113</v>
      </c>
      <c r="F1028" s="86">
        <v>45153</v>
      </c>
      <c r="G1028" s="77">
        <v>4955204.5199999996</v>
      </c>
      <c r="H1028" s="77">
        <v>3.6794720000000001</v>
      </c>
      <c r="I1028" s="77">
        <v>182.32536999999999</v>
      </c>
      <c r="J1028" s="90">
        <f t="shared" si="15"/>
        <v>-6.5694970038094713E-4</v>
      </c>
      <c r="K1028" s="90">
        <f>I1028/'סכום נכסי הקרן'!$C$42</f>
        <v>6.7211488536501681E-6</v>
      </c>
    </row>
    <row r="1029" spans="2:11">
      <c r="B1029" t="s">
        <v>4637</v>
      </c>
      <c r="C1029" t="s">
        <v>4638</v>
      </c>
      <c r="D1029" t="s">
        <v>3173</v>
      </c>
      <c r="E1029" t="s">
        <v>113</v>
      </c>
      <c r="F1029" s="86">
        <v>45152</v>
      </c>
      <c r="G1029" s="77">
        <v>96149538.049999997</v>
      </c>
      <c r="H1029" s="77">
        <v>3.685997</v>
      </c>
      <c r="I1029" s="77">
        <v>3544.06871</v>
      </c>
      <c r="J1029" s="90">
        <f t="shared" si="15"/>
        <v>-1.2769889769942548E-2</v>
      </c>
      <c r="K1029" s="90">
        <f>I1029/'סכום נכסי הקרן'!$C$42</f>
        <v>1.3064672978573377E-4</v>
      </c>
    </row>
    <row r="1030" spans="2:11">
      <c r="B1030" t="s">
        <v>4637</v>
      </c>
      <c r="C1030" t="s">
        <v>4639</v>
      </c>
      <c r="D1030" t="s">
        <v>3173</v>
      </c>
      <c r="E1030" t="s">
        <v>113</v>
      </c>
      <c r="F1030" s="86">
        <v>45152</v>
      </c>
      <c r="G1030" s="77">
        <v>6034138.2699999996</v>
      </c>
      <c r="H1030" s="77">
        <v>3.685997</v>
      </c>
      <c r="I1030" s="77">
        <v>222.41812999999999</v>
      </c>
      <c r="J1030" s="90">
        <f t="shared" si="15"/>
        <v>-8.0141081771993963E-4</v>
      </c>
      <c r="K1030" s="90">
        <f>I1030/'סכום נכסי הקרן'!$C$42</f>
        <v>8.1991077790244669E-6</v>
      </c>
    </row>
    <row r="1031" spans="2:11">
      <c r="B1031" t="s">
        <v>4637</v>
      </c>
      <c r="C1031" t="s">
        <v>3942</v>
      </c>
      <c r="D1031" t="s">
        <v>3173</v>
      </c>
      <c r="E1031" t="s">
        <v>113</v>
      </c>
      <c r="F1031" s="86">
        <v>45152</v>
      </c>
      <c r="G1031" s="77">
        <v>8413414.7539640013</v>
      </c>
      <c r="H1031" s="77">
        <v>3.685997</v>
      </c>
      <c r="I1031" s="77">
        <v>310.11818257500005</v>
      </c>
      <c r="J1031" s="90">
        <f t="shared" si="15"/>
        <v>-1.1174092070967972E-3</v>
      </c>
      <c r="K1031" s="90">
        <f>I1031/'סכום נכסי הקרן'!$C$42</f>
        <v>1.143203750147352E-5</v>
      </c>
    </row>
    <row r="1032" spans="2:11">
      <c r="B1032" t="s">
        <v>4637</v>
      </c>
      <c r="C1032" t="s">
        <v>4640</v>
      </c>
      <c r="D1032" t="s">
        <v>3173</v>
      </c>
      <c r="E1032" t="s">
        <v>113</v>
      </c>
      <c r="F1032" s="86">
        <v>45152</v>
      </c>
      <c r="G1032" s="77">
        <v>7704859.8399999999</v>
      </c>
      <c r="H1032" s="77">
        <v>3.685997</v>
      </c>
      <c r="I1032" s="77">
        <v>284.00087000000002</v>
      </c>
      <c r="J1032" s="90">
        <f t="shared" si="15"/>
        <v>-1.0233040330834284E-3</v>
      </c>
      <c r="K1032" s="90">
        <f>I1032/'סכום נכסי הקרן'!$C$42</f>
        <v>1.0469262296498565E-5</v>
      </c>
    </row>
    <row r="1033" spans="2:11">
      <c r="B1033" t="s">
        <v>4641</v>
      </c>
      <c r="C1033" t="s">
        <v>4642</v>
      </c>
      <c r="D1033" t="s">
        <v>3173</v>
      </c>
      <c r="E1033" t="s">
        <v>113</v>
      </c>
      <c r="F1033" s="86">
        <v>45153</v>
      </c>
      <c r="G1033" s="77">
        <v>7166516.2199999997</v>
      </c>
      <c r="H1033" s="77">
        <v>3.6946500000000002</v>
      </c>
      <c r="I1033" s="77">
        <v>264.77771999999999</v>
      </c>
      <c r="J1033" s="90">
        <f t="shared" si="15"/>
        <v>-9.5403971384536515E-4</v>
      </c>
      <c r="K1033" s="90">
        <f>I1033/'סכום נכסי הקרן'!$C$42</f>
        <v>9.760629961974602E-6</v>
      </c>
    </row>
    <row r="1034" spans="2:11">
      <c r="B1034" t="s">
        <v>4641</v>
      </c>
      <c r="C1034" t="s">
        <v>4643</v>
      </c>
      <c r="D1034" t="s">
        <v>3173</v>
      </c>
      <c r="E1034" t="s">
        <v>113</v>
      </c>
      <c r="F1034" s="86">
        <v>45153</v>
      </c>
      <c r="G1034" s="77">
        <v>22020046.114969004</v>
      </c>
      <c r="H1034" s="77">
        <v>3.6946500000000002</v>
      </c>
      <c r="I1034" s="77">
        <v>813.56370680999987</v>
      </c>
      <c r="J1034" s="90">
        <f t="shared" si="15"/>
        <v>-2.9314101127541504E-3</v>
      </c>
      <c r="K1034" s="90">
        <f>I1034/'סכום נכסי הקרן'!$C$42</f>
        <v>2.9990794892654885E-5</v>
      </c>
    </row>
    <row r="1035" spans="2:11">
      <c r="B1035" t="s">
        <v>4641</v>
      </c>
      <c r="C1035" t="s">
        <v>4644</v>
      </c>
      <c r="D1035" t="s">
        <v>3173</v>
      </c>
      <c r="E1035" t="s">
        <v>113</v>
      </c>
      <c r="F1035" s="86">
        <v>45153</v>
      </c>
      <c r="G1035" s="77">
        <v>1465545.24</v>
      </c>
      <c r="H1035" s="77">
        <v>3.6946500000000002</v>
      </c>
      <c r="I1035" s="77">
        <v>54.146769999999997</v>
      </c>
      <c r="J1035" s="90">
        <f t="shared" si="15"/>
        <v>-1.9510013514902538E-4</v>
      </c>
      <c r="K1035" s="90">
        <f>I1035/'סכום נכסי הקרן'!$C$42</f>
        <v>1.9960387362129542E-6</v>
      </c>
    </row>
    <row r="1036" spans="2:11">
      <c r="B1036" t="s">
        <v>4641</v>
      </c>
      <c r="C1036" t="s">
        <v>4645</v>
      </c>
      <c r="D1036" t="s">
        <v>3173</v>
      </c>
      <c r="E1036" t="s">
        <v>113</v>
      </c>
      <c r="F1036" s="86">
        <v>45153</v>
      </c>
      <c r="G1036" s="77">
        <v>928178.65</v>
      </c>
      <c r="H1036" s="77">
        <v>3.6946509999999999</v>
      </c>
      <c r="I1036" s="77">
        <v>34.292960000000001</v>
      </c>
      <c r="J1036" s="90">
        <f t="shared" ref="J1036:J1101" si="16">I1036/$I$11</f>
        <v>-1.2356343934569175E-4</v>
      </c>
      <c r="K1036" s="90">
        <f>I1036/'סכום נכסי הקרן'!$C$42</f>
        <v>1.2641580751612958E-6</v>
      </c>
    </row>
    <row r="1037" spans="2:11">
      <c r="B1037" t="s">
        <v>4641</v>
      </c>
      <c r="C1037" t="s">
        <v>4646</v>
      </c>
      <c r="D1037" t="s">
        <v>3173</v>
      </c>
      <c r="E1037" t="s">
        <v>113</v>
      </c>
      <c r="F1037" s="86">
        <v>45153</v>
      </c>
      <c r="G1037" s="77">
        <v>10917823.52</v>
      </c>
      <c r="H1037" s="77">
        <v>3.6946500000000002</v>
      </c>
      <c r="I1037" s="77">
        <v>403.37540000000001</v>
      </c>
      <c r="J1037" s="90">
        <f t="shared" si="16"/>
        <v>-1.4534310182452651E-3</v>
      </c>
      <c r="K1037" s="90">
        <f>I1037/'סכום נכסי הקרן'!$C$42</f>
        <v>1.486982369650849E-5</v>
      </c>
    </row>
    <row r="1038" spans="2:11">
      <c r="B1038" t="s">
        <v>4647</v>
      </c>
      <c r="C1038" t="s">
        <v>4648</v>
      </c>
      <c r="D1038" t="s">
        <v>3173</v>
      </c>
      <c r="E1038" t="s">
        <v>113</v>
      </c>
      <c r="F1038" s="86">
        <v>45152</v>
      </c>
      <c r="G1038" s="77">
        <v>13851584.9</v>
      </c>
      <c r="H1038" s="77">
        <v>3.701171</v>
      </c>
      <c r="I1038" s="77">
        <v>512.67088999999999</v>
      </c>
      <c r="J1038" s="90">
        <f t="shared" si="16"/>
        <v>-1.8472414869062572E-3</v>
      </c>
      <c r="K1038" s="90">
        <f>I1038/'סכום נכסי הקרן'!$C$42</f>
        <v>1.889883653944216E-5</v>
      </c>
    </row>
    <row r="1039" spans="2:11">
      <c r="B1039" t="s">
        <v>4351</v>
      </c>
      <c r="C1039" t="s">
        <v>4649</v>
      </c>
      <c r="D1039" t="s">
        <v>3173</v>
      </c>
      <c r="E1039" t="s">
        <v>113</v>
      </c>
      <c r="F1039" s="86">
        <v>45113</v>
      </c>
      <c r="G1039" s="77">
        <v>2531508.0099999998</v>
      </c>
      <c r="H1039" s="77">
        <v>3.8126630000000001</v>
      </c>
      <c r="I1039" s="77">
        <v>96.517870000000002</v>
      </c>
      <c r="J1039" s="90">
        <f t="shared" si="16"/>
        <v>-3.4777050378621041E-4</v>
      </c>
      <c r="K1039" s="90">
        <f>I1039/'סכום נכסי הקרן'!$C$42</f>
        <v>3.5579852178951069E-6</v>
      </c>
    </row>
    <row r="1040" spans="2:11">
      <c r="B1040" t="s">
        <v>4351</v>
      </c>
      <c r="C1040" t="s">
        <v>4650</v>
      </c>
      <c r="D1040" t="s">
        <v>3173</v>
      </c>
      <c r="E1040" t="s">
        <v>113</v>
      </c>
      <c r="F1040" s="86">
        <v>45113</v>
      </c>
      <c r="G1040" s="77">
        <v>1989511.6029940001</v>
      </c>
      <c r="H1040" s="77">
        <v>3.8126630000000001</v>
      </c>
      <c r="I1040" s="77">
        <v>75.853369685999994</v>
      </c>
      <c r="J1040" s="90">
        <f t="shared" si="16"/>
        <v>-2.7331275119914971E-4</v>
      </c>
      <c r="K1040" s="90">
        <f>I1040/'סכום נכסי הקרן'!$C$42</f>
        <v>2.7962196852284534E-6</v>
      </c>
    </row>
    <row r="1041" spans="2:11">
      <c r="B1041" t="s">
        <v>4351</v>
      </c>
      <c r="C1041" t="s">
        <v>4651</v>
      </c>
      <c r="D1041" t="s">
        <v>3173</v>
      </c>
      <c r="E1041" t="s">
        <v>113</v>
      </c>
      <c r="F1041" s="86">
        <v>45113</v>
      </c>
      <c r="G1041" s="77">
        <v>1821668.58</v>
      </c>
      <c r="H1041" s="77">
        <v>3.8126630000000001</v>
      </c>
      <c r="I1041" s="77">
        <v>69.454080000000005</v>
      </c>
      <c r="J1041" s="90">
        <f t="shared" si="16"/>
        <v>-2.5025500864873788E-4</v>
      </c>
      <c r="K1041" s="90">
        <f>I1041/'סכום נכסי הקרן'!$C$42</f>
        <v>2.5603195549435996E-6</v>
      </c>
    </row>
    <row r="1042" spans="2:11">
      <c r="B1042" t="s">
        <v>4351</v>
      </c>
      <c r="C1042" t="s">
        <v>4652</v>
      </c>
      <c r="D1042" t="s">
        <v>3173</v>
      </c>
      <c r="E1042" t="s">
        <v>113</v>
      </c>
      <c r="F1042" s="86">
        <v>45113</v>
      </c>
      <c r="G1042" s="77">
        <v>293423.13</v>
      </c>
      <c r="H1042" s="77">
        <v>3.8126609999999999</v>
      </c>
      <c r="I1042" s="77">
        <v>11.18723</v>
      </c>
      <c r="J1042" s="90">
        <f t="shared" si="16"/>
        <v>-4.0309515875891236E-5</v>
      </c>
      <c r="K1042" s="90">
        <f>I1042/'סכום נכסי הקרן'!$C$42</f>
        <v>4.1240030441194643E-7</v>
      </c>
    </row>
    <row r="1043" spans="2:11">
      <c r="B1043" t="s">
        <v>4351</v>
      </c>
      <c r="C1043" t="s">
        <v>4653</v>
      </c>
      <c r="D1043" t="s">
        <v>3173</v>
      </c>
      <c r="E1043" t="s">
        <v>113</v>
      </c>
      <c r="F1043" s="86">
        <v>45113</v>
      </c>
      <c r="G1043" s="77">
        <v>293423.13</v>
      </c>
      <c r="H1043" s="77">
        <v>3.8126609999999999</v>
      </c>
      <c r="I1043" s="77">
        <v>11.18723</v>
      </c>
      <c r="J1043" s="90">
        <f t="shared" si="16"/>
        <v>-4.0309515875891236E-5</v>
      </c>
      <c r="K1043" s="90">
        <f>I1043/'סכום נכסי הקרן'!$C$42</f>
        <v>4.1240030441194643E-7</v>
      </c>
    </row>
    <row r="1044" spans="2:11">
      <c r="B1044" t="s">
        <v>4351</v>
      </c>
      <c r="C1044" t="s">
        <v>3582</v>
      </c>
      <c r="D1044" t="s">
        <v>3173</v>
      </c>
      <c r="E1044" t="s">
        <v>113</v>
      </c>
      <c r="F1044" s="86">
        <v>45113</v>
      </c>
      <c r="G1044" s="77">
        <v>332546.21000000002</v>
      </c>
      <c r="H1044" s="77">
        <v>3.8126639999999998</v>
      </c>
      <c r="I1044" s="77">
        <v>12.678870000000002</v>
      </c>
      <c r="J1044" s="90">
        <f t="shared" si="16"/>
        <v>-4.5684151622283724E-5</v>
      </c>
      <c r="K1044" s="90">
        <f>I1044/'סכום נכסי הקרן'!$C$42</f>
        <v>4.6738735572608198E-7</v>
      </c>
    </row>
    <row r="1045" spans="2:11">
      <c r="B1045" t="s">
        <v>4351</v>
      </c>
      <c r="C1045" t="s">
        <v>4654</v>
      </c>
      <c r="D1045" t="s">
        <v>3173</v>
      </c>
      <c r="E1045" t="s">
        <v>113</v>
      </c>
      <c r="F1045" s="86">
        <v>45113</v>
      </c>
      <c r="G1045" s="77">
        <v>24488691.457054995</v>
      </c>
      <c r="H1045" s="77">
        <v>3.8126630000000001</v>
      </c>
      <c r="I1045" s="77">
        <v>933.67123943099989</v>
      </c>
      <c r="J1045" s="90">
        <f t="shared" si="16"/>
        <v>-3.3641782325657859E-3</v>
      </c>
      <c r="K1045" s="90">
        <f>I1045/'סכום נכסי הקרן'!$C$42</f>
        <v>3.4418377325041473E-5</v>
      </c>
    </row>
    <row r="1046" spans="2:11">
      <c r="B1046" t="s">
        <v>4351</v>
      </c>
      <c r="C1046" t="s">
        <v>3606</v>
      </c>
      <c r="D1046" t="s">
        <v>3173</v>
      </c>
      <c r="E1046" t="s">
        <v>113</v>
      </c>
      <c r="F1046" s="86">
        <v>45113</v>
      </c>
      <c r="G1046" s="77">
        <v>136930.79</v>
      </c>
      <c r="H1046" s="77">
        <v>3.8126630000000001</v>
      </c>
      <c r="I1046" s="77">
        <v>5.2207100000000004</v>
      </c>
      <c r="J1046" s="90">
        <f t="shared" si="16"/>
        <v>-1.8811117017208382E-5</v>
      </c>
      <c r="K1046" s="90">
        <f>I1046/'סכום נכסי הקרן'!$C$42</f>
        <v>1.9245357369487292E-7</v>
      </c>
    </row>
    <row r="1047" spans="2:11">
      <c r="B1047" t="s">
        <v>4351</v>
      </c>
      <c r="C1047" t="s">
        <v>4655</v>
      </c>
      <c r="D1047" t="s">
        <v>3173</v>
      </c>
      <c r="E1047" t="s">
        <v>113</v>
      </c>
      <c r="F1047" s="86">
        <v>45113</v>
      </c>
      <c r="G1047" s="77">
        <v>7362964.3300000001</v>
      </c>
      <c r="H1047" s="77">
        <v>3.8126630000000001</v>
      </c>
      <c r="I1047" s="77">
        <v>280.72500000000002</v>
      </c>
      <c r="J1047" s="90">
        <f t="shared" si="16"/>
        <v>-1.0115005094433179E-3</v>
      </c>
      <c r="K1047" s="90">
        <f>I1047/'סכום נכסי הקרן'!$C$42</f>
        <v>1.0348502306294201E-5</v>
      </c>
    </row>
    <row r="1048" spans="2:11">
      <c r="B1048" t="s">
        <v>4351</v>
      </c>
      <c r="C1048" t="s">
        <v>4656</v>
      </c>
      <c r="D1048" t="s">
        <v>3173</v>
      </c>
      <c r="E1048" t="s">
        <v>113</v>
      </c>
      <c r="F1048" s="86">
        <v>45113</v>
      </c>
      <c r="G1048" s="77">
        <v>244519.27</v>
      </c>
      <c r="H1048" s="77">
        <v>3.812665</v>
      </c>
      <c r="I1048" s="77">
        <v>9.3227000000000011</v>
      </c>
      <c r="J1048" s="90">
        <f t="shared" si="16"/>
        <v>-3.359129325634418E-5</v>
      </c>
      <c r="K1048" s="90">
        <f>I1048/'סכום נכסי הקרן'!$C$42</f>
        <v>3.4366722753901133E-7</v>
      </c>
    </row>
    <row r="1049" spans="2:11">
      <c r="B1049" t="s">
        <v>4351</v>
      </c>
      <c r="C1049" t="s">
        <v>4602</v>
      </c>
      <c r="D1049" t="s">
        <v>3173</v>
      </c>
      <c r="E1049" t="s">
        <v>113</v>
      </c>
      <c r="F1049" s="86">
        <v>45113</v>
      </c>
      <c r="G1049" s="77">
        <v>827453.21</v>
      </c>
      <c r="H1049" s="77">
        <v>3.8126630000000001</v>
      </c>
      <c r="I1049" s="77">
        <v>31.547999999999998</v>
      </c>
      <c r="J1049" s="90">
        <f t="shared" si="16"/>
        <v>-1.1367287584617609E-4</v>
      </c>
      <c r="K1049" s="90">
        <f>I1049/'סכום נכסי הקרן'!$C$42</f>
        <v>1.1629692786854373E-6</v>
      </c>
    </row>
    <row r="1050" spans="2:11">
      <c r="B1050" t="s">
        <v>4351</v>
      </c>
      <c r="C1050" t="s">
        <v>4657</v>
      </c>
      <c r="D1050" t="s">
        <v>3173</v>
      </c>
      <c r="E1050" t="s">
        <v>113</v>
      </c>
      <c r="F1050" s="86">
        <v>45113</v>
      </c>
      <c r="G1050" s="77">
        <v>2139054.58</v>
      </c>
      <c r="H1050" s="77">
        <v>3.8126630000000001</v>
      </c>
      <c r="I1050" s="77">
        <v>81.554940000000002</v>
      </c>
      <c r="J1050" s="90">
        <f t="shared" si="16"/>
        <v>-2.938564907208806E-4</v>
      </c>
      <c r="K1050" s="90">
        <f>I1050/'סכום נכסי הקרן'!$C$42</f>
        <v>3.0063994467171972E-6</v>
      </c>
    </row>
    <row r="1051" spans="2:11">
      <c r="B1051" t="s">
        <v>4351</v>
      </c>
      <c r="C1051" t="s">
        <v>4658</v>
      </c>
      <c r="D1051" t="s">
        <v>3173</v>
      </c>
      <c r="E1051" t="s">
        <v>113</v>
      </c>
      <c r="F1051" s="86">
        <v>45113</v>
      </c>
      <c r="G1051" s="77">
        <v>146711.56</v>
      </c>
      <c r="H1051" s="77">
        <v>3.812665</v>
      </c>
      <c r="I1051" s="77">
        <v>5.5936199999999996</v>
      </c>
      <c r="J1051" s="90">
        <f t="shared" si="16"/>
        <v>-2.0154775953806502E-5</v>
      </c>
      <c r="K1051" s="90">
        <f>I1051/'סכום נכסי הקרן'!$C$42</f>
        <v>2.0620033652340676E-7</v>
      </c>
    </row>
    <row r="1052" spans="2:11">
      <c r="B1052" t="s">
        <v>4351</v>
      </c>
      <c r="C1052" t="s">
        <v>4659</v>
      </c>
      <c r="D1052" t="s">
        <v>3173</v>
      </c>
      <c r="E1052" t="s">
        <v>113</v>
      </c>
      <c r="F1052" s="86">
        <v>45113</v>
      </c>
      <c r="G1052" s="77">
        <v>1216238.8500000001</v>
      </c>
      <c r="H1052" s="77">
        <v>3.8126630000000001</v>
      </c>
      <c r="I1052" s="77">
        <v>46.371089999999995</v>
      </c>
      <c r="J1052" s="90">
        <f t="shared" si="16"/>
        <v>-1.6708302131424678E-4</v>
      </c>
      <c r="K1052" s="90">
        <f>I1052/'סכום נכסי הקרן'!$C$42</f>
        <v>1.7094000598820052E-6</v>
      </c>
    </row>
    <row r="1053" spans="2:11">
      <c r="B1053" t="s">
        <v>4351</v>
      </c>
      <c r="C1053" t="s">
        <v>4660</v>
      </c>
      <c r="D1053" t="s">
        <v>3173</v>
      </c>
      <c r="E1053" t="s">
        <v>113</v>
      </c>
      <c r="F1053" s="86">
        <v>45113</v>
      </c>
      <c r="G1053" s="77">
        <v>345261.23</v>
      </c>
      <c r="H1053" s="77">
        <v>3.8126639999999998</v>
      </c>
      <c r="I1053" s="77">
        <v>13.163650000000001</v>
      </c>
      <c r="J1053" s="90">
        <f t="shared" si="16"/>
        <v>-4.743089743034475E-5</v>
      </c>
      <c r="K1053" s="90">
        <f>I1053/'סכום נכסי הקרן'!$C$42</f>
        <v>4.852580368127159E-7</v>
      </c>
    </row>
    <row r="1054" spans="2:11">
      <c r="B1054" t="s">
        <v>4351</v>
      </c>
      <c r="C1054" t="s">
        <v>4661</v>
      </c>
      <c r="D1054" t="s">
        <v>3173</v>
      </c>
      <c r="E1054" t="s">
        <v>113</v>
      </c>
      <c r="F1054" s="86">
        <v>45113</v>
      </c>
      <c r="G1054" s="77">
        <v>537942.4</v>
      </c>
      <c r="H1054" s="77">
        <v>3.8126630000000001</v>
      </c>
      <c r="I1054" s="77">
        <v>20.509930000000001</v>
      </c>
      <c r="J1054" s="90">
        <f t="shared" si="16"/>
        <v>-7.3900809132235409E-5</v>
      </c>
      <c r="K1054" s="90">
        <f>I1054/'סכום נכסי הקרן'!$C$42</f>
        <v>7.5606753195095776E-7</v>
      </c>
    </row>
    <row r="1055" spans="2:11">
      <c r="B1055" t="s">
        <v>4662</v>
      </c>
      <c r="C1055" t="s">
        <v>4663</v>
      </c>
      <c r="D1055" t="s">
        <v>3173</v>
      </c>
      <c r="E1055" t="s">
        <v>113</v>
      </c>
      <c r="F1055" s="86">
        <v>45113</v>
      </c>
      <c r="G1055" s="77">
        <v>25636377.796601001</v>
      </c>
      <c r="H1055" s="77">
        <v>3.8285580000000001</v>
      </c>
      <c r="I1055" s="77">
        <v>981.50364311999999</v>
      </c>
      <c r="J1055" s="90">
        <f t="shared" si="16"/>
        <v>-3.5365266187063933E-3</v>
      </c>
      <c r="K1055" s="90">
        <f>I1055/'סכום נכסי הקרן'!$C$42</f>
        <v>3.6181646502675143E-5</v>
      </c>
    </row>
    <row r="1056" spans="2:11">
      <c r="B1056" t="s">
        <v>4662</v>
      </c>
      <c r="C1056" t="s">
        <v>3578</v>
      </c>
      <c r="D1056" t="s">
        <v>3173</v>
      </c>
      <c r="E1056" t="s">
        <v>113</v>
      </c>
      <c r="F1056" s="86">
        <v>45113</v>
      </c>
      <c r="G1056" s="77">
        <v>81682.94</v>
      </c>
      <c r="H1056" s="77">
        <v>3.82856</v>
      </c>
      <c r="I1056" s="77">
        <v>3.1272800000000003</v>
      </c>
      <c r="J1056" s="90">
        <f t="shared" si="16"/>
        <v>-1.126812828630118E-5</v>
      </c>
      <c r="K1056" s="90">
        <f>I1056/'סכום נכסי הקרן'!$C$42</f>
        <v>1.1528244471432089E-7</v>
      </c>
    </row>
    <row r="1057" spans="2:11">
      <c r="B1057" t="s">
        <v>4664</v>
      </c>
      <c r="C1057" t="s">
        <v>4665</v>
      </c>
      <c r="D1057" t="s">
        <v>3173</v>
      </c>
      <c r="E1057" t="s">
        <v>113</v>
      </c>
      <c r="F1057" s="86">
        <v>45113</v>
      </c>
      <c r="G1057" s="77">
        <v>35900249.253726996</v>
      </c>
      <c r="H1057" s="77">
        <v>3.853526</v>
      </c>
      <c r="I1057" s="77">
        <v>1383.4254390659996</v>
      </c>
      <c r="J1057" s="90">
        <f t="shared" si="16"/>
        <v>-4.9847200512676253E-3</v>
      </c>
      <c r="K1057" s="90">
        <f>I1057/'סכום נכסי הקרן'!$C$42</f>
        <v>5.0997885285459306E-5</v>
      </c>
    </row>
    <row r="1058" spans="2:11">
      <c r="B1058" t="s">
        <v>4353</v>
      </c>
      <c r="C1058" t="s">
        <v>4666</v>
      </c>
      <c r="D1058" t="s">
        <v>3173</v>
      </c>
      <c r="E1058" t="s">
        <v>113</v>
      </c>
      <c r="F1058" s="86">
        <v>45133</v>
      </c>
      <c r="G1058" s="77">
        <v>1243053.8</v>
      </c>
      <c r="H1058" s="77">
        <v>5.3956559999999998</v>
      </c>
      <c r="I1058" s="77">
        <v>67.070909999999998</v>
      </c>
      <c r="J1058" s="90">
        <f t="shared" si="16"/>
        <v>-2.4166803681120993E-4</v>
      </c>
      <c r="K1058" s="90">
        <f>I1058/'סכום נכסי הקרן'!$C$42</f>
        <v>2.4724675993240743E-6</v>
      </c>
    </row>
    <row r="1059" spans="2:11">
      <c r="B1059" t="s">
        <v>4353</v>
      </c>
      <c r="C1059" t="s">
        <v>4655</v>
      </c>
      <c r="D1059" t="s">
        <v>3173</v>
      </c>
      <c r="E1059" t="s">
        <v>113</v>
      </c>
      <c r="F1059" s="86">
        <v>45133</v>
      </c>
      <c r="G1059" s="77">
        <v>99444.3</v>
      </c>
      <c r="H1059" s="77">
        <v>5.3956540000000004</v>
      </c>
      <c r="I1059" s="77">
        <v>5.3656699999999997</v>
      </c>
      <c r="J1059" s="90">
        <f t="shared" si="16"/>
        <v>-1.9333432856014699E-5</v>
      </c>
      <c r="K1059" s="90">
        <f>I1059/'סכום נכסי הקרן'!$C$42</f>
        <v>1.9779730472816315E-7</v>
      </c>
    </row>
    <row r="1060" spans="2:11">
      <c r="B1060" t="s">
        <v>4667</v>
      </c>
      <c r="C1060" t="s">
        <v>4668</v>
      </c>
      <c r="D1060" t="s">
        <v>3173</v>
      </c>
      <c r="E1060" t="s">
        <v>106</v>
      </c>
      <c r="F1060" s="86">
        <v>45127</v>
      </c>
      <c r="G1060" s="77">
        <v>2696928.79</v>
      </c>
      <c r="H1060" s="77">
        <v>7.3193700000000002</v>
      </c>
      <c r="I1060" s="77">
        <v>197.39821000000001</v>
      </c>
      <c r="J1060" s="90">
        <f t="shared" si="16"/>
        <v>-7.1125973810027253E-4</v>
      </c>
      <c r="K1060" s="90">
        <f>I1060/'סכום נכסי הקרן'!$C$42</f>
        <v>7.2767862906522293E-6</v>
      </c>
    </row>
    <row r="1061" spans="2:11">
      <c r="B1061" t="s">
        <v>4667</v>
      </c>
      <c r="C1061" t="s">
        <v>4669</v>
      </c>
      <c r="D1061" t="s">
        <v>3173</v>
      </c>
      <c r="E1061" t="s">
        <v>106</v>
      </c>
      <c r="F1061" s="86">
        <v>45127</v>
      </c>
      <c r="G1061" s="77">
        <v>2356264.12</v>
      </c>
      <c r="H1061" s="77">
        <v>7.3193700000000002</v>
      </c>
      <c r="I1061" s="77">
        <v>172.46370000000002</v>
      </c>
      <c r="J1061" s="90">
        <f t="shared" si="16"/>
        <v>-6.2141640541625977E-4</v>
      </c>
      <c r="K1061" s="90">
        <f>I1061/'סכום נכסי הקרן'!$C$42</f>
        <v>6.3576133126797803E-6</v>
      </c>
    </row>
    <row r="1062" spans="2:11">
      <c r="B1062" t="s">
        <v>4354</v>
      </c>
      <c r="C1062" t="s">
        <v>4670</v>
      </c>
      <c r="D1062" t="s">
        <v>3173</v>
      </c>
      <c r="E1062" t="s">
        <v>106</v>
      </c>
      <c r="F1062" s="86">
        <v>45127</v>
      </c>
      <c r="G1062" s="77">
        <v>26961.13</v>
      </c>
      <c r="H1062" s="77">
        <v>7.2919049999999999</v>
      </c>
      <c r="I1062" s="77">
        <v>1.9659800000000001</v>
      </c>
      <c r="J1062" s="90">
        <f t="shared" si="16"/>
        <v>-7.0837644369235861E-6</v>
      </c>
      <c r="K1062" s="90">
        <f>I1062/'סכום נכסי הקרן'!$C$42</f>
        <v>7.2472877599530761E-8</v>
      </c>
    </row>
    <row r="1063" spans="2:11">
      <c r="B1063" t="s">
        <v>4354</v>
      </c>
      <c r="C1063" t="s">
        <v>4671</v>
      </c>
      <c r="D1063" t="s">
        <v>3173</v>
      </c>
      <c r="E1063" t="s">
        <v>106</v>
      </c>
      <c r="F1063" s="86">
        <v>45127</v>
      </c>
      <c r="G1063" s="77">
        <v>2043370.21</v>
      </c>
      <c r="H1063" s="77">
        <v>7.2919099999999997</v>
      </c>
      <c r="I1063" s="77">
        <v>149.00071</v>
      </c>
      <c r="J1063" s="90">
        <f t="shared" si="16"/>
        <v>-5.3687521265443424E-4</v>
      </c>
      <c r="K1063" s="90">
        <f>I1063/'סכום נכסי הקרן'!$C$42</f>
        <v>5.4926856926688868E-6</v>
      </c>
    </row>
    <row r="1064" spans="2:11">
      <c r="B1064" t="s">
        <v>4354</v>
      </c>
      <c r="C1064" t="s">
        <v>4672</v>
      </c>
      <c r="D1064" t="s">
        <v>3173</v>
      </c>
      <c r="E1064" t="s">
        <v>106</v>
      </c>
      <c r="F1064" s="86">
        <v>45127</v>
      </c>
      <c r="G1064" s="77">
        <v>13338666.74</v>
      </c>
      <c r="H1064" s="77">
        <v>7.2919099999999997</v>
      </c>
      <c r="I1064" s="77">
        <v>972.64350999999999</v>
      </c>
      <c r="J1064" s="90">
        <f t="shared" si="16"/>
        <v>-3.5046020335621573E-3</v>
      </c>
      <c r="K1064" s="90">
        <f>I1064/'סכום נכסי הקרן'!$C$42</f>
        <v>3.585503110316889E-5</v>
      </c>
    </row>
    <row r="1065" spans="2:11">
      <c r="B1065" t="s">
        <v>4354</v>
      </c>
      <c r="C1065" t="s">
        <v>4673</v>
      </c>
      <c r="D1065" t="s">
        <v>3173</v>
      </c>
      <c r="E1065" t="s">
        <v>106</v>
      </c>
      <c r="F1065" s="86">
        <v>45127</v>
      </c>
      <c r="G1065" s="77">
        <v>1585030.94</v>
      </c>
      <c r="H1065" s="77">
        <v>7.2919090000000004</v>
      </c>
      <c r="I1065" s="77">
        <v>115.57902</v>
      </c>
      <c r="J1065" s="90">
        <f t="shared" si="16"/>
        <v>-4.1645110913156791E-4</v>
      </c>
      <c r="K1065" s="90">
        <f>I1065/'סכום נכסי הקרן'!$C$42</f>
        <v>4.2606456675722632E-6</v>
      </c>
    </row>
    <row r="1066" spans="2:11">
      <c r="B1066" t="s">
        <v>4354</v>
      </c>
      <c r="C1066" t="s">
        <v>4674</v>
      </c>
      <c r="D1066" t="s">
        <v>3173</v>
      </c>
      <c r="E1066" t="s">
        <v>106</v>
      </c>
      <c r="F1066" s="86">
        <v>45127</v>
      </c>
      <c r="G1066" s="77">
        <v>1692080.83</v>
      </c>
      <c r="H1066" s="77">
        <v>7.2919090000000004</v>
      </c>
      <c r="I1066" s="77">
        <v>123.38500000000001</v>
      </c>
      <c r="J1066" s="90">
        <f t="shared" si="16"/>
        <v>-4.4457739908331553E-4</v>
      </c>
      <c r="K1066" s="90">
        <f>I1066/'סכום נכסי הקרן'!$C$42</f>
        <v>4.5484013075504851E-6</v>
      </c>
    </row>
    <row r="1067" spans="2:11">
      <c r="B1067" t="s">
        <v>4354</v>
      </c>
      <c r="C1067" t="s">
        <v>4675</v>
      </c>
      <c r="D1067" t="s">
        <v>3173</v>
      </c>
      <c r="E1067" t="s">
        <v>106</v>
      </c>
      <c r="F1067" s="86">
        <v>45127</v>
      </c>
      <c r="G1067" s="77">
        <v>85140.42</v>
      </c>
      <c r="H1067" s="77">
        <v>7.2919070000000001</v>
      </c>
      <c r="I1067" s="77">
        <v>6.2083599999999999</v>
      </c>
      <c r="J1067" s="90">
        <f t="shared" si="16"/>
        <v>-2.236979001801591E-5</v>
      </c>
      <c r="K1067" s="90">
        <f>I1067/'סכום נכסי הקרן'!$C$42</f>
        <v>2.2886179634270072E-7</v>
      </c>
    </row>
    <row r="1068" spans="2:11">
      <c r="B1068" t="s">
        <v>4354</v>
      </c>
      <c r="C1068" t="s">
        <v>4676</v>
      </c>
      <c r="D1068" t="s">
        <v>3173</v>
      </c>
      <c r="E1068" t="s">
        <v>106</v>
      </c>
      <c r="F1068" s="86">
        <v>45127</v>
      </c>
      <c r="G1068" s="77">
        <v>23129.83</v>
      </c>
      <c r="H1068" s="77">
        <v>7.2919260000000001</v>
      </c>
      <c r="I1068" s="77">
        <v>1.6866099999999999</v>
      </c>
      <c r="J1068" s="90">
        <f t="shared" si="16"/>
        <v>-6.077146225780369E-6</v>
      </c>
      <c r="K1068" s="90">
        <f>I1068/'סכום נכסי הקרן'!$C$42</f>
        <v>6.2174325317726822E-8</v>
      </c>
    </row>
    <row r="1069" spans="2:11">
      <c r="B1069" t="s">
        <v>4354</v>
      </c>
      <c r="C1069" t="s">
        <v>4334</v>
      </c>
      <c r="D1069" t="s">
        <v>3173</v>
      </c>
      <c r="E1069" t="s">
        <v>106</v>
      </c>
      <c r="F1069" s="86">
        <v>45127</v>
      </c>
      <c r="G1069" s="77">
        <v>395633.36</v>
      </c>
      <c r="H1069" s="77">
        <v>7.2919099999999997</v>
      </c>
      <c r="I1069" s="77">
        <v>28.849229999999999</v>
      </c>
      <c r="J1069" s="90">
        <f t="shared" si="16"/>
        <v>-1.0394874286952513E-4</v>
      </c>
      <c r="K1069" s="90">
        <f>I1069/'סכום נכסי הקרן'!$C$42</f>
        <v>1.063483206660653E-6</v>
      </c>
    </row>
    <row r="1070" spans="2:11">
      <c r="B1070" t="s">
        <v>4354</v>
      </c>
      <c r="C1070" t="s">
        <v>4677</v>
      </c>
      <c r="D1070" t="s">
        <v>3173</v>
      </c>
      <c r="E1070" t="s">
        <v>106</v>
      </c>
      <c r="F1070" s="86">
        <v>45127</v>
      </c>
      <c r="G1070" s="77">
        <v>5349656.78</v>
      </c>
      <c r="H1070" s="77">
        <v>7.2919090000000004</v>
      </c>
      <c r="I1070" s="77">
        <v>390.09213</v>
      </c>
      <c r="J1070" s="90">
        <f t="shared" si="16"/>
        <v>-1.4055691093590842E-3</v>
      </c>
      <c r="K1070" s="90">
        <f>I1070/'סכום נכסי הקרן'!$C$42</f>
        <v>1.4380156049415682E-5</v>
      </c>
    </row>
    <row r="1071" spans="2:11">
      <c r="B1071" t="s">
        <v>4354</v>
      </c>
      <c r="C1071" t="s">
        <v>4678</v>
      </c>
      <c r="D1071" t="s">
        <v>3173</v>
      </c>
      <c r="E1071" t="s">
        <v>106</v>
      </c>
      <c r="F1071" s="86">
        <v>45127</v>
      </c>
      <c r="G1071" s="77">
        <v>2730879.16</v>
      </c>
      <c r="H1071" s="77">
        <v>7.2919099999999997</v>
      </c>
      <c r="I1071" s="77">
        <v>199.13324</v>
      </c>
      <c r="J1071" s="90">
        <f t="shared" si="16"/>
        <v>-7.1751134992287279E-4</v>
      </c>
      <c r="K1071" s="90">
        <f>I1071/'סכום נכסי הקרן'!$C$42</f>
        <v>7.3407455459963896E-6</v>
      </c>
    </row>
    <row r="1072" spans="2:11">
      <c r="B1072" t="s">
        <v>4354</v>
      </c>
      <c r="C1072" t="s">
        <v>4679</v>
      </c>
      <c r="D1072" t="s">
        <v>3173</v>
      </c>
      <c r="E1072" t="s">
        <v>106</v>
      </c>
      <c r="F1072" s="86">
        <v>45127</v>
      </c>
      <c r="G1072" s="77">
        <v>12203.45</v>
      </c>
      <c r="H1072" s="77">
        <v>7.2919539999999996</v>
      </c>
      <c r="I1072" s="77">
        <v>0.88987000000000005</v>
      </c>
      <c r="J1072" s="90">
        <f t="shared" si="16"/>
        <v>-3.2063548253213116E-6</v>
      </c>
      <c r="K1072" s="90">
        <f>I1072/'סכום נכסי הקרן'!$C$42</f>
        <v>3.2803710917453097E-8</v>
      </c>
    </row>
    <row r="1073" spans="2:11">
      <c r="B1073" t="s">
        <v>4354</v>
      </c>
      <c r="C1073" t="s">
        <v>4680</v>
      </c>
      <c r="D1073" t="s">
        <v>3173</v>
      </c>
      <c r="E1073" t="s">
        <v>106</v>
      </c>
      <c r="F1073" s="86">
        <v>45127</v>
      </c>
      <c r="G1073" s="77">
        <v>144738.72</v>
      </c>
      <c r="H1073" s="77">
        <v>7.2919119999999999</v>
      </c>
      <c r="I1073" s="77">
        <v>10.554219999999999</v>
      </c>
      <c r="J1073" s="90">
        <f t="shared" si="16"/>
        <v>-3.8028671856004461E-5</v>
      </c>
      <c r="K1073" s="90">
        <f>I1073/'סכום נכסי הקרן'!$C$42</f>
        <v>3.8906534869048489E-7</v>
      </c>
    </row>
    <row r="1074" spans="2:11">
      <c r="B1074" t="s">
        <v>4354</v>
      </c>
      <c r="C1074" t="s">
        <v>4681</v>
      </c>
      <c r="D1074" t="s">
        <v>3173</v>
      </c>
      <c r="E1074" t="s">
        <v>106</v>
      </c>
      <c r="F1074" s="86">
        <v>45127</v>
      </c>
      <c r="G1074" s="77">
        <v>794.63</v>
      </c>
      <c r="H1074" s="77">
        <v>7.2914440000000003</v>
      </c>
      <c r="I1074" s="77">
        <v>5.7939999999999998E-2</v>
      </c>
      <c r="J1074" s="90">
        <f t="shared" si="16"/>
        <v>-2.0876779594673016E-7</v>
      </c>
      <c r="K1074" s="90">
        <f>I1074/'סכום נכסי הקרן'!$C$42</f>
        <v>2.1358704199009209E-9</v>
      </c>
    </row>
    <row r="1075" spans="2:11">
      <c r="B1075" t="s">
        <v>4354</v>
      </c>
      <c r="C1075" t="s">
        <v>4682</v>
      </c>
      <c r="D1075" t="s">
        <v>3173</v>
      </c>
      <c r="E1075" t="s">
        <v>106</v>
      </c>
      <c r="F1075" s="86">
        <v>45127</v>
      </c>
      <c r="G1075" s="77">
        <v>1078445.3799999999</v>
      </c>
      <c r="H1075" s="77">
        <v>7.2919090000000004</v>
      </c>
      <c r="I1075" s="77">
        <v>78.639259999999993</v>
      </c>
      <c r="J1075" s="90">
        <f t="shared" si="16"/>
        <v>-2.8335079366727408E-4</v>
      </c>
      <c r="K1075" s="90">
        <f>I1075/'סכום נכסי הקרן'!$C$42</f>
        <v>2.8989173157904326E-6</v>
      </c>
    </row>
    <row r="1076" spans="2:11">
      <c r="B1076" t="s">
        <v>4354</v>
      </c>
      <c r="C1076" t="s">
        <v>4683</v>
      </c>
      <c r="D1076" t="s">
        <v>3173</v>
      </c>
      <c r="E1076" t="s">
        <v>106</v>
      </c>
      <c r="F1076" s="86">
        <v>45127</v>
      </c>
      <c r="G1076" s="77">
        <v>567602.82999999996</v>
      </c>
      <c r="H1076" s="77">
        <v>7.2919099999999997</v>
      </c>
      <c r="I1076" s="77">
        <v>41.389089999999996</v>
      </c>
      <c r="J1076" s="90">
        <f t="shared" si="16"/>
        <v>-1.4913201752745684E-4</v>
      </c>
      <c r="K1076" s="90">
        <f>I1076/'סכום נכסי הקרן'!$C$42</f>
        <v>1.5257461690993613E-6</v>
      </c>
    </row>
    <row r="1077" spans="2:11">
      <c r="B1077" t="s">
        <v>4354</v>
      </c>
      <c r="C1077" t="s">
        <v>4684</v>
      </c>
      <c r="D1077" t="s">
        <v>3173</v>
      </c>
      <c r="E1077" t="s">
        <v>106</v>
      </c>
      <c r="F1077" s="86">
        <v>45127</v>
      </c>
      <c r="G1077" s="77">
        <v>106447.98</v>
      </c>
      <c r="H1077" s="77">
        <v>7.2919090000000004</v>
      </c>
      <c r="I1077" s="77">
        <v>7.7620899999999997</v>
      </c>
      <c r="J1077" s="90">
        <f t="shared" si="16"/>
        <v>-2.7968146724890484E-5</v>
      </c>
      <c r="K1077" s="90">
        <f>I1077/'סכום נכסי הקרן'!$C$42</f>
        <v>2.8613770154657815E-7</v>
      </c>
    </row>
    <row r="1078" spans="2:11">
      <c r="B1078" t="s">
        <v>4354</v>
      </c>
      <c r="C1078" t="s">
        <v>4685</v>
      </c>
      <c r="D1078" t="s">
        <v>3173</v>
      </c>
      <c r="E1078" t="s">
        <v>106</v>
      </c>
      <c r="F1078" s="86">
        <v>45127</v>
      </c>
      <c r="G1078" s="77">
        <v>403991.31</v>
      </c>
      <c r="H1078" s="77">
        <v>7.2919090000000004</v>
      </c>
      <c r="I1078" s="77">
        <v>29.458680000000001</v>
      </c>
      <c r="J1078" s="90">
        <f t="shared" si="16"/>
        <v>-1.0614469615291718E-4</v>
      </c>
      <c r="K1078" s="90">
        <f>I1078/'סכום נכסי הקרן'!$C$42</f>
        <v>1.0859496586352582E-6</v>
      </c>
    </row>
    <row r="1079" spans="2:11">
      <c r="B1079" t="s">
        <v>4354</v>
      </c>
      <c r="C1079" t="s">
        <v>4686</v>
      </c>
      <c r="D1079" t="s">
        <v>3173</v>
      </c>
      <c r="E1079" t="s">
        <v>106</v>
      </c>
      <c r="F1079" s="86">
        <v>45127</v>
      </c>
      <c r="G1079" s="77">
        <v>68396.149999999994</v>
      </c>
      <c r="H1079" s="77">
        <v>7.2919020000000003</v>
      </c>
      <c r="I1079" s="77">
        <v>4.9873799999999999</v>
      </c>
      <c r="J1079" s="90">
        <f t="shared" si="16"/>
        <v>-1.7970388853103264E-5</v>
      </c>
      <c r="K1079" s="90">
        <f>I1079/'סכום נכסי הקרן'!$C$42</f>
        <v>1.838522163411366E-7</v>
      </c>
    </row>
    <row r="1080" spans="2:11">
      <c r="B1080" t="s">
        <v>4354</v>
      </c>
      <c r="C1080" t="s">
        <v>4624</v>
      </c>
      <c r="D1080" t="s">
        <v>3173</v>
      </c>
      <c r="E1080" t="s">
        <v>106</v>
      </c>
      <c r="F1080" s="86">
        <v>45127</v>
      </c>
      <c r="G1080" s="77">
        <v>840052.22</v>
      </c>
      <c r="H1080" s="77">
        <v>7.2919099999999997</v>
      </c>
      <c r="I1080" s="77">
        <v>61.255849999999995</v>
      </c>
      <c r="J1080" s="90">
        <f t="shared" si="16"/>
        <v>-2.2071537441048516E-4</v>
      </c>
      <c r="K1080" s="90">
        <f>I1080/'סכום נכסי הקרן'!$C$42</f>
        <v>2.2581042123038973E-6</v>
      </c>
    </row>
    <row r="1081" spans="2:11">
      <c r="B1081" t="s">
        <v>4355</v>
      </c>
      <c r="C1081" t="s">
        <v>4687</v>
      </c>
      <c r="D1081" t="s">
        <v>3173</v>
      </c>
      <c r="E1081" t="s">
        <v>106</v>
      </c>
      <c r="F1081" s="86">
        <v>45133</v>
      </c>
      <c r="G1081" s="77">
        <v>29883.1</v>
      </c>
      <c r="H1081" s="77">
        <v>6.6844140000000003</v>
      </c>
      <c r="I1081" s="77">
        <v>1.9975099999999999</v>
      </c>
      <c r="J1081" s="90">
        <f t="shared" si="16"/>
        <v>-7.1973724556705727E-6</v>
      </c>
      <c r="K1081" s="90">
        <f>I1081/'סכום נכסי הקרן'!$C$42</f>
        <v>7.3635183335455434E-8</v>
      </c>
    </row>
    <row r="1082" spans="2:11">
      <c r="B1082" t="s">
        <v>4355</v>
      </c>
      <c r="C1082" t="s">
        <v>4688</v>
      </c>
      <c r="D1082" t="s">
        <v>3173</v>
      </c>
      <c r="E1082" t="s">
        <v>106</v>
      </c>
      <c r="F1082" s="86">
        <v>45133</v>
      </c>
      <c r="G1082" s="77">
        <v>321384.3</v>
      </c>
      <c r="H1082" s="77">
        <v>6.6844150000000004</v>
      </c>
      <c r="I1082" s="77">
        <v>21.482659999999999</v>
      </c>
      <c r="J1082" s="90">
        <f t="shared" si="16"/>
        <v>-7.7405722804159172E-5</v>
      </c>
      <c r="K1082" s="90">
        <f>I1082/'סכום נכסי הקרן'!$C$42</f>
        <v>7.919257513770921E-7</v>
      </c>
    </row>
    <row r="1083" spans="2:11">
      <c r="B1083" t="s">
        <v>4355</v>
      </c>
      <c r="C1083" t="s">
        <v>4689</v>
      </c>
      <c r="D1083" t="s">
        <v>3173</v>
      </c>
      <c r="E1083" t="s">
        <v>106</v>
      </c>
      <c r="F1083" s="86">
        <v>45133</v>
      </c>
      <c r="G1083" s="77">
        <v>56383.23</v>
      </c>
      <c r="H1083" s="77">
        <v>6.6844169999999998</v>
      </c>
      <c r="I1083" s="77">
        <v>3.7688899999999999</v>
      </c>
      <c r="J1083" s="90">
        <f t="shared" si="16"/>
        <v>-1.3579959586911838E-5</v>
      </c>
      <c r="K1083" s="90">
        <f>I1083/'סכום נכסי הקרן'!$C$42</f>
        <v>1.3893442642147706E-7</v>
      </c>
    </row>
    <row r="1084" spans="2:11">
      <c r="B1084" t="s">
        <v>4357</v>
      </c>
      <c r="C1084" t="s">
        <v>4499</v>
      </c>
      <c r="D1084" t="s">
        <v>3173</v>
      </c>
      <c r="E1084" t="s">
        <v>106</v>
      </c>
      <c r="F1084" s="86">
        <v>45145</v>
      </c>
      <c r="G1084" s="77">
        <v>49848.17</v>
      </c>
      <c r="H1084" s="77">
        <v>5.297968</v>
      </c>
      <c r="I1084" s="77">
        <v>2.6409400000000001</v>
      </c>
      <c r="J1084" s="90">
        <f t="shared" si="16"/>
        <v>-9.5157615296437282E-6</v>
      </c>
      <c r="K1084" s="90">
        <f>I1084/'סכום נכסי הקרן'!$C$42</f>
        <v>9.7354256588421429E-8</v>
      </c>
    </row>
    <row r="1085" spans="2:11">
      <c r="B1085" t="s">
        <v>4690</v>
      </c>
      <c r="C1085" t="s">
        <v>4691</v>
      </c>
      <c r="D1085" t="s">
        <v>3173</v>
      </c>
      <c r="E1085" t="s">
        <v>106</v>
      </c>
      <c r="F1085" s="86">
        <v>45141</v>
      </c>
      <c r="G1085" s="77">
        <v>6222.68</v>
      </c>
      <c r="H1085" s="77">
        <v>4.9149240000000001</v>
      </c>
      <c r="I1085" s="77">
        <v>0.30584</v>
      </c>
      <c r="J1085" s="90">
        <f t="shared" si="16"/>
        <v>-1.1019941786735926E-6</v>
      </c>
      <c r="K1085" s="90">
        <f>I1085/'סכום נכסי הקרן'!$C$42</f>
        <v>1.1274328774982699E-8</v>
      </c>
    </row>
    <row r="1086" spans="2:11">
      <c r="B1086" t="s">
        <v>4690</v>
      </c>
      <c r="C1086" t="s">
        <v>4360</v>
      </c>
      <c r="D1086" t="s">
        <v>3173</v>
      </c>
      <c r="E1086" t="s">
        <v>106</v>
      </c>
      <c r="F1086" s="86">
        <v>45141</v>
      </c>
      <c r="G1086" s="77">
        <v>58631.62</v>
      </c>
      <c r="H1086" s="77">
        <v>4.9148389999999997</v>
      </c>
      <c r="I1086" s="77">
        <v>2.88165</v>
      </c>
      <c r="J1086" s="90">
        <f t="shared" si="16"/>
        <v>-1.0383081104416552E-5</v>
      </c>
      <c r="K1086" s="90">
        <f>I1086/'סכום נכסי הקרן'!$C$42</f>
        <v>1.0622766647406781E-7</v>
      </c>
    </row>
    <row r="1087" spans="2:11">
      <c r="B1087" t="s">
        <v>4690</v>
      </c>
      <c r="C1087" t="s">
        <v>4692</v>
      </c>
      <c r="D1087" t="s">
        <v>3173</v>
      </c>
      <c r="E1087" t="s">
        <v>106</v>
      </c>
      <c r="F1087" s="86">
        <v>45141</v>
      </c>
      <c r="G1087" s="77">
        <v>16397484.819134999</v>
      </c>
      <c r="H1087" s="77">
        <v>4.9148449999999997</v>
      </c>
      <c r="I1087" s="77">
        <v>805.91093108599989</v>
      </c>
      <c r="J1087" s="90">
        <f t="shared" si="16"/>
        <v>-2.9038358441871135E-3</v>
      </c>
      <c r="K1087" s="90">
        <f>I1087/'סכום נכסי הקרן'!$C$42</f>
        <v>2.9708686896468701E-5</v>
      </c>
    </row>
    <row r="1088" spans="2:11">
      <c r="B1088" t="s">
        <v>4690</v>
      </c>
      <c r="C1088" t="s">
        <v>4693</v>
      </c>
      <c r="D1088" t="s">
        <v>3173</v>
      </c>
      <c r="E1088" t="s">
        <v>106</v>
      </c>
      <c r="F1088" s="86">
        <v>45141</v>
      </c>
      <c r="G1088" s="77">
        <v>376680.5</v>
      </c>
      <c r="H1088" s="77">
        <v>4.9148440000000004</v>
      </c>
      <c r="I1088" s="77">
        <v>18.513259999999999</v>
      </c>
      <c r="J1088" s="90">
        <f t="shared" si="16"/>
        <v>-6.6706463341193682E-5</v>
      </c>
      <c r="K1088" s="90">
        <f>I1088/'סכום נכסי הקרן'!$C$42</f>
        <v>6.8246331394433759E-7</v>
      </c>
    </row>
    <row r="1089" spans="2:14">
      <c r="B1089" t="s">
        <v>4359</v>
      </c>
      <c r="C1089" t="s">
        <v>4694</v>
      </c>
      <c r="D1089" t="s">
        <v>3173</v>
      </c>
      <c r="E1089" t="s">
        <v>106</v>
      </c>
      <c r="F1089" s="86">
        <v>45154</v>
      </c>
      <c r="G1089" s="77">
        <v>22078.63</v>
      </c>
      <c r="H1089" s="77">
        <v>2.967123</v>
      </c>
      <c r="I1089" s="77">
        <v>0.65510000000000002</v>
      </c>
      <c r="J1089" s="90">
        <f t="shared" si="16"/>
        <v>-2.360438093281031E-6</v>
      </c>
      <c r="K1089" s="90">
        <f>I1089/'סכום נכסי הקרן'!$C$42</f>
        <v>2.4149270142856286E-8</v>
      </c>
    </row>
    <row r="1090" spans="2:14">
      <c r="B1090" t="s">
        <v>4359</v>
      </c>
      <c r="C1090" t="s">
        <v>4350</v>
      </c>
      <c r="D1090" t="s">
        <v>3173</v>
      </c>
      <c r="E1090" t="s">
        <v>106</v>
      </c>
      <c r="F1090" s="86">
        <v>45154</v>
      </c>
      <c r="G1090" s="77">
        <v>1625.43</v>
      </c>
      <c r="H1090" s="77">
        <v>2.9672149999999999</v>
      </c>
      <c r="I1090" s="77">
        <v>4.8229999999999995E-2</v>
      </c>
      <c r="J1090" s="90">
        <f t="shared" si="16"/>
        <v>-1.7378099410615802E-7</v>
      </c>
      <c r="K1090" s="90">
        <f>I1090/'סכום נכסי הקרן'!$C$42</f>
        <v>1.7779259639596376E-9</v>
      </c>
    </row>
    <row r="1091" spans="2:14">
      <c r="B1091" t="s">
        <v>4359</v>
      </c>
      <c r="C1091" t="s">
        <v>4695</v>
      </c>
      <c r="D1091" t="s">
        <v>3173</v>
      </c>
      <c r="E1091" t="s">
        <v>106</v>
      </c>
      <c r="F1091" s="86">
        <v>45154</v>
      </c>
      <c r="G1091" s="77">
        <v>3657.2</v>
      </c>
      <c r="H1091" s="77">
        <v>2.9670239999999999</v>
      </c>
      <c r="I1091" s="77">
        <v>0.10851000000000001</v>
      </c>
      <c r="J1091" s="90">
        <f t="shared" si="16"/>
        <v>-3.9098021294752663E-7</v>
      </c>
      <c r="K1091" s="90">
        <f>I1091/'סכום נכסי הקרן'!$C$42</f>
        <v>4.0000569427588702E-9</v>
      </c>
    </row>
    <row r="1092" spans="2:14">
      <c r="B1092" t="s">
        <v>4696</v>
      </c>
      <c r="C1092" t="s">
        <v>4697</v>
      </c>
      <c r="D1092" t="s">
        <v>3173</v>
      </c>
      <c r="E1092" t="s">
        <v>106</v>
      </c>
      <c r="F1092" s="86">
        <v>45159</v>
      </c>
      <c r="G1092" s="77">
        <v>2707.69</v>
      </c>
      <c r="H1092" s="77">
        <v>2.920201</v>
      </c>
      <c r="I1092" s="77">
        <v>7.9069999999999988E-2</v>
      </c>
      <c r="J1092" s="90">
        <f t="shared" si="16"/>
        <v>-2.8490282405087941E-7</v>
      </c>
      <c r="K1092" s="90">
        <f>I1092/'סכום נכסי הקרן'!$C$42</f>
        <v>2.9147958940553295E-9</v>
      </c>
    </row>
    <row r="1093" spans="2:14" s="97" customFormat="1">
      <c r="B1093" s="79" t="s">
        <v>2129</v>
      </c>
      <c r="C1093" s="79"/>
      <c r="D1093" s="79"/>
      <c r="E1093" s="79"/>
      <c r="F1093" s="96"/>
      <c r="G1093" s="81"/>
      <c r="H1093" s="81"/>
      <c r="I1093" s="81">
        <f>SUM(I1094:I1096)</f>
        <v>-651.6547577140002</v>
      </c>
      <c r="J1093" s="89">
        <f t="shared" si="16"/>
        <v>2.3480242921324179E-3</v>
      </c>
      <c r="K1093" s="89">
        <f>I1093/'סכום נכסי הקרן'!$C$42</f>
        <v>-2.4022266499638151E-5</v>
      </c>
      <c r="M1093" s="101"/>
      <c r="N1093" s="101"/>
    </row>
    <row r="1094" spans="2:14">
      <c r="B1094" t="s">
        <v>4698</v>
      </c>
      <c r="C1094" t="s">
        <v>4699</v>
      </c>
      <c r="D1094" t="s">
        <v>3173</v>
      </c>
      <c r="E1094" t="s">
        <v>102</v>
      </c>
      <c r="F1094" s="86">
        <v>45119</v>
      </c>
      <c r="G1094" s="77">
        <v>17353149.599999998</v>
      </c>
      <c r="H1094" s="77">
        <v>-2.955406</v>
      </c>
      <c r="I1094" s="77">
        <v>-512.85602446700011</v>
      </c>
      <c r="J1094" s="90">
        <f t="shared" si="16"/>
        <v>1.8479085582667921E-3</v>
      </c>
      <c r="K1094" s="90">
        <f>I1094/'סכום נכסי הקרן'!$C$42</f>
        <v>-1.8905661241405736E-5</v>
      </c>
    </row>
    <row r="1095" spans="2:14">
      <c r="B1095" t="s">
        <v>4700</v>
      </c>
      <c r="C1095" t="s">
        <v>3761</v>
      </c>
      <c r="D1095" t="s">
        <v>3173</v>
      </c>
      <c r="E1095" t="s">
        <v>102</v>
      </c>
      <c r="F1095" s="86">
        <v>45196</v>
      </c>
      <c r="G1095" s="77">
        <v>8676574.7999999989</v>
      </c>
      <c r="H1095" s="77">
        <v>-0.97551600000000005</v>
      </c>
      <c r="I1095" s="77">
        <v>-84.641375426000025</v>
      </c>
      <c r="J1095" s="90">
        <f t="shared" si="16"/>
        <v>3.0497744897455567E-4</v>
      </c>
      <c r="K1095" s="90">
        <f>I1095/'סכום נכסי הקרן'!$C$42</f>
        <v>-3.1201762180207482E-6</v>
      </c>
    </row>
    <row r="1096" spans="2:14">
      <c r="B1096" t="s">
        <v>4701</v>
      </c>
      <c r="C1096" t="s">
        <v>3864</v>
      </c>
      <c r="D1096" t="s">
        <v>3173</v>
      </c>
      <c r="E1096" t="s">
        <v>102</v>
      </c>
      <c r="F1096" s="86">
        <v>45196</v>
      </c>
      <c r="G1096" s="77">
        <v>8676574.7999999989</v>
      </c>
      <c r="H1096" s="77">
        <v>-0.62417900000000004</v>
      </c>
      <c r="I1096" s="77">
        <v>-54.157357820999998</v>
      </c>
      <c r="J1096" s="90">
        <f t="shared" si="16"/>
        <v>1.9513828489106972E-4</v>
      </c>
      <c r="K1096" s="90">
        <f>I1096/'סכום נכסי הקרן'!$C$42</f>
        <v>-1.9964290402116616E-6</v>
      </c>
    </row>
    <row r="1097" spans="2:14">
      <c r="B1097" s="79" t="s">
        <v>927</v>
      </c>
      <c r="C1097" s="16"/>
      <c r="D1097" s="16"/>
      <c r="G1097" s="81"/>
      <c r="I1097" s="81">
        <v>0</v>
      </c>
      <c r="J1097" s="80">
        <v>0</v>
      </c>
      <c r="K1097" s="80">
        <v>0</v>
      </c>
      <c r="M1097" s="16"/>
      <c r="N1097" s="16"/>
    </row>
    <row r="1098" spans="2:14">
      <c r="B1098" t="s">
        <v>210</v>
      </c>
      <c r="C1098" t="s">
        <v>210</v>
      </c>
      <c r="D1098" t="s">
        <v>210</v>
      </c>
      <c r="E1098" t="s">
        <v>210</v>
      </c>
      <c r="G1098" s="93">
        <v>0</v>
      </c>
      <c r="H1098" s="93">
        <v>0</v>
      </c>
      <c r="I1098" s="93">
        <v>0</v>
      </c>
      <c r="J1098" s="92">
        <v>0</v>
      </c>
      <c r="K1098" s="92">
        <v>0</v>
      </c>
      <c r="M1098" s="16"/>
      <c r="N1098" s="16"/>
    </row>
    <row r="1099" spans="2:14" s="97" customFormat="1">
      <c r="B1099" s="79" t="s">
        <v>4702</v>
      </c>
      <c r="C1099" s="79"/>
      <c r="D1099" s="79"/>
      <c r="E1099" s="79"/>
      <c r="F1099" s="96"/>
      <c r="G1099" s="81"/>
      <c r="H1099" s="81"/>
      <c r="I1099" s="81">
        <f>I1100+I1112</f>
        <v>18242.817128574996</v>
      </c>
      <c r="J1099" s="89">
        <f t="shared" si="16"/>
        <v>-6.5732011111354141E-2</v>
      </c>
      <c r="K1099" s="89">
        <f>I1099/'סכום נכסי הקרן'!$C$42</f>
        <v>6.7249384674810471E-4</v>
      </c>
      <c r="M1099" s="101"/>
      <c r="N1099" s="101"/>
    </row>
    <row r="1100" spans="2:14" s="97" customFormat="1">
      <c r="B1100" s="79" t="s">
        <v>2119</v>
      </c>
      <c r="C1100" s="79"/>
      <c r="D1100" s="79"/>
      <c r="E1100" s="79"/>
      <c r="F1100" s="96"/>
      <c r="G1100" s="81"/>
      <c r="H1100" s="81"/>
      <c r="I1100" s="81">
        <v>18522.503835567997</v>
      </c>
      <c r="J1100" s="89">
        <f t="shared" si="16"/>
        <v>-6.6739770472322865E-2</v>
      </c>
      <c r="K1100" s="89">
        <f>I1100/'סכום נכסי הקרן'!$C$42</f>
        <v>6.8280407395393571E-4</v>
      </c>
      <c r="M1100" s="101"/>
      <c r="N1100" s="101"/>
    </row>
    <row r="1101" spans="2:14">
      <c r="B1101" t="s">
        <v>4703</v>
      </c>
      <c r="C1101" t="s">
        <v>4704</v>
      </c>
      <c r="D1101" t="s">
        <v>3173</v>
      </c>
      <c r="E1101" t="s">
        <v>106</v>
      </c>
      <c r="F1101" s="86">
        <v>45068</v>
      </c>
      <c r="G1101" s="77">
        <v>20239894.657931998</v>
      </c>
      <c r="H1101" s="77">
        <v>3.9851939999999999</v>
      </c>
      <c r="I1101" s="77">
        <v>806.5990385130001</v>
      </c>
      <c r="J1101" s="90">
        <f t="shared" si="16"/>
        <v>-2.9063152137230024E-3</v>
      </c>
      <c r="K1101" s="90">
        <f>I1101/'סכום נכסי הקרן'!$C$42</f>
        <v>2.973405293545807E-5</v>
      </c>
    </row>
    <row r="1102" spans="2:14">
      <c r="B1102" t="s">
        <v>4705</v>
      </c>
      <c r="C1102" t="s">
        <v>4706</v>
      </c>
      <c r="D1102" t="s">
        <v>3173</v>
      </c>
      <c r="E1102" t="s">
        <v>197</v>
      </c>
      <c r="F1102" s="86">
        <v>44909</v>
      </c>
      <c r="G1102" s="77">
        <v>70155559.936509997</v>
      </c>
      <c r="H1102" s="77">
        <v>16.011657</v>
      </c>
      <c r="I1102" s="77">
        <v>11233.067938568001</v>
      </c>
      <c r="J1102" s="90">
        <f t="shared" ref="J1102:J1113" si="17">I1102/$I$11</f>
        <v>-4.0474677860799474E-2</v>
      </c>
      <c r="K1102" s="90">
        <f>I1102/'סכום נכסי הקרן'!$C$42</f>
        <v>4.1409005065110125E-4</v>
      </c>
    </row>
    <row r="1103" spans="2:14">
      <c r="B1103" t="s">
        <v>4707</v>
      </c>
      <c r="C1103" t="s">
        <v>4708</v>
      </c>
      <c r="D1103" t="s">
        <v>3173</v>
      </c>
      <c r="E1103" t="s">
        <v>106</v>
      </c>
      <c r="F1103" s="86">
        <v>44868</v>
      </c>
      <c r="G1103" s="77">
        <v>45419871.540567987</v>
      </c>
      <c r="H1103" s="77">
        <v>-5.1919750000000002</v>
      </c>
      <c r="I1103" s="77">
        <v>-2358.1885416989999</v>
      </c>
      <c r="J1103" s="90">
        <f t="shared" si="17"/>
        <v>8.4969593420319983E-3</v>
      </c>
      <c r="K1103" s="90">
        <f>I1103/'סכום נכסי הקרן'!$C$42</f>
        <v>-8.6931051963482615E-5</v>
      </c>
    </row>
    <row r="1104" spans="2:14">
      <c r="B1104" t="s">
        <v>4709</v>
      </c>
      <c r="C1104" t="s">
        <v>4710</v>
      </c>
      <c r="D1104" t="s">
        <v>3173</v>
      </c>
      <c r="E1104" t="s">
        <v>106</v>
      </c>
      <c r="F1104" s="86">
        <v>44972</v>
      </c>
      <c r="G1104" s="77">
        <v>201103483.812154</v>
      </c>
      <c r="H1104" s="77">
        <v>-3.8236110000000001</v>
      </c>
      <c r="I1104" s="77">
        <v>-7689.4149717030014</v>
      </c>
      <c r="J1104" s="90">
        <f t="shared" si="17"/>
        <v>2.7706286084953818E-2</v>
      </c>
      <c r="K1104" s="90">
        <f>I1104/'סכום נכסי הקרן'!$C$42</f>
        <v>-2.8345864660689882E-4</v>
      </c>
    </row>
    <row r="1105" spans="2:14">
      <c r="B1105" t="s">
        <v>4709</v>
      </c>
      <c r="C1105" t="s">
        <v>4711</v>
      </c>
      <c r="D1105" t="s">
        <v>3173</v>
      </c>
      <c r="E1105" t="s">
        <v>106</v>
      </c>
      <c r="F1105" s="86">
        <v>45069</v>
      </c>
      <c r="G1105" s="77">
        <v>159620730.25383607</v>
      </c>
      <c r="H1105" s="77">
        <v>2.4742760000000001</v>
      </c>
      <c r="I1105" s="77">
        <v>3949.4570531679992</v>
      </c>
      <c r="J1105" s="90">
        <f t="shared" si="17"/>
        <v>-1.4230573769005024E-2</v>
      </c>
      <c r="K1105" s="90">
        <f>I1105/'סכום נכסי הקרן'!$C$42</f>
        <v>1.4559075758596113E-4</v>
      </c>
    </row>
    <row r="1106" spans="2:14">
      <c r="B1106" t="s">
        <v>4709</v>
      </c>
      <c r="C1106" t="s">
        <v>4712</v>
      </c>
      <c r="D1106" t="s">
        <v>3173</v>
      </c>
      <c r="E1106" t="s">
        <v>106</v>
      </c>
      <c r="F1106" s="86">
        <v>45153</v>
      </c>
      <c r="G1106" s="77">
        <v>214046605.86025801</v>
      </c>
      <c r="H1106" s="77">
        <v>-3.5906829999999998</v>
      </c>
      <c r="I1106" s="77">
        <v>-7685.7358993820008</v>
      </c>
      <c r="J1106" s="90">
        <f t="shared" si="17"/>
        <v>2.7693029753928896E-2</v>
      </c>
      <c r="K1106" s="90">
        <f>I1106/'סכום נכסי הקרן'!$C$42</f>
        <v>-2.8332302317329335E-4</v>
      </c>
    </row>
    <row r="1107" spans="2:14">
      <c r="B1107" t="s">
        <v>4713</v>
      </c>
      <c r="C1107" t="s">
        <v>4714</v>
      </c>
      <c r="D1107" t="s">
        <v>3173</v>
      </c>
      <c r="E1107" t="s">
        <v>106</v>
      </c>
      <c r="F1107" s="86">
        <v>45126</v>
      </c>
      <c r="G1107" s="77">
        <v>27275165.496997003</v>
      </c>
      <c r="H1107" s="77">
        <v>-7.0407929999999999</v>
      </c>
      <c r="I1107" s="77">
        <v>-1920.3879936190003</v>
      </c>
      <c r="J1107" s="90">
        <f t="shared" si="17"/>
        <v>6.9194885880290305E-3</v>
      </c>
      <c r="K1107" s="90">
        <f>I1107/'סכום נכסי הקרן'!$C$42</f>
        <v>-7.0792197278282722E-5</v>
      </c>
    </row>
    <row r="1108" spans="2:14">
      <c r="B1108" t="s">
        <v>4715</v>
      </c>
      <c r="C1108" t="s">
        <v>4716</v>
      </c>
      <c r="D1108" t="s">
        <v>3173</v>
      </c>
      <c r="E1108" t="s">
        <v>197</v>
      </c>
      <c r="F1108" s="86">
        <v>45082</v>
      </c>
      <c r="G1108" s="77">
        <v>49531463.838043995</v>
      </c>
      <c r="H1108" s="77">
        <v>6.7531949999999998</v>
      </c>
      <c r="I1108" s="77">
        <v>3344.956459686</v>
      </c>
      <c r="J1108" s="90">
        <f t="shared" si="17"/>
        <v>-1.2052454049472279E-2</v>
      </c>
      <c r="K1108" s="90">
        <f>I1108/'סכום נכסי הקרן'!$C$42</f>
        <v>1.2330675799274827E-4</v>
      </c>
    </row>
    <row r="1109" spans="2:14">
      <c r="B1109" t="s">
        <v>4715</v>
      </c>
      <c r="C1109" t="s">
        <v>4717</v>
      </c>
      <c r="D1109" t="s">
        <v>3173</v>
      </c>
      <c r="E1109" t="s">
        <v>197</v>
      </c>
      <c r="F1109" s="86">
        <v>44972</v>
      </c>
      <c r="G1109" s="77">
        <v>94914951.321037024</v>
      </c>
      <c r="H1109" s="77">
        <v>19.851614999999999</v>
      </c>
      <c r="I1109" s="77">
        <v>18842.150752036003</v>
      </c>
      <c r="J1109" s="90">
        <f t="shared" si="17"/>
        <v>-6.7891513348266833E-2</v>
      </c>
      <c r="K1109" s="90">
        <f>I1109/'סכום נכסי הקרן'!$C$42</f>
        <v>6.9458737381062458E-4</v>
      </c>
    </row>
    <row r="1110" spans="2:14">
      <c r="B1110" s="79" t="s">
        <v>2136</v>
      </c>
      <c r="C1110" s="16"/>
      <c r="D1110" s="16"/>
      <c r="G1110" s="81"/>
      <c r="I1110" s="81">
        <v>0</v>
      </c>
      <c r="J1110" s="80">
        <v>0</v>
      </c>
      <c r="K1110" s="80">
        <v>0</v>
      </c>
      <c r="M1110" s="16"/>
      <c r="N1110" s="16"/>
    </row>
    <row r="1111" spans="2:14">
      <c r="B1111" t="s">
        <v>210</v>
      </c>
      <c r="C1111" t="s">
        <v>210</v>
      </c>
      <c r="D1111" t="s">
        <v>210</v>
      </c>
      <c r="E1111" t="s">
        <v>210</v>
      </c>
      <c r="G1111" s="93">
        <v>0</v>
      </c>
      <c r="H1111" s="93">
        <v>0</v>
      </c>
      <c r="I1111" s="93">
        <v>0</v>
      </c>
      <c r="J1111" s="92">
        <v>0</v>
      </c>
      <c r="K1111" s="92">
        <v>0</v>
      </c>
      <c r="M1111" s="16"/>
      <c r="N1111" s="16"/>
    </row>
    <row r="1112" spans="2:14" s="97" customFormat="1">
      <c r="B1112" s="79" t="s">
        <v>2129</v>
      </c>
      <c r="C1112" s="79"/>
      <c r="D1112" s="79"/>
      <c r="E1112" s="79"/>
      <c r="F1112" s="96"/>
      <c r="G1112" s="81"/>
      <c r="H1112" s="81"/>
      <c r="I1112" s="81">
        <v>-279.68670699299997</v>
      </c>
      <c r="J1112" s="89">
        <f t="shared" si="17"/>
        <v>1.0077593609687182E-3</v>
      </c>
      <c r="K1112" s="89">
        <f>I1112/'סכום נכסי הקרן'!$C$42</f>
        <v>-1.031022720583094E-5</v>
      </c>
      <c r="M1112" s="101"/>
      <c r="N1112" s="101"/>
    </row>
    <row r="1113" spans="2:14">
      <c r="B1113" t="s">
        <v>4718</v>
      </c>
      <c r="C1113" t="s">
        <v>4719</v>
      </c>
      <c r="D1113" t="s">
        <v>3173</v>
      </c>
      <c r="E1113" t="s">
        <v>106</v>
      </c>
      <c r="F1113" s="86">
        <v>45195</v>
      </c>
      <c r="G1113" s="77">
        <v>64466373.571428016</v>
      </c>
      <c r="H1113" s="77">
        <v>-0.43384899999999998</v>
      </c>
      <c r="I1113" s="77">
        <v>-279.68670699299997</v>
      </c>
      <c r="J1113" s="90">
        <f t="shared" si="17"/>
        <v>1.0077593609687182E-3</v>
      </c>
      <c r="K1113" s="90">
        <f>I1113/'סכום נכסי הקרן'!$C$42</f>
        <v>-1.031022720583094E-5</v>
      </c>
    </row>
    <row r="1114" spans="2:14">
      <c r="B1114" s="79" t="s">
        <v>927</v>
      </c>
      <c r="C1114" s="16"/>
      <c r="D1114" s="16"/>
      <c r="G1114" s="81"/>
      <c r="I1114" s="81">
        <v>0</v>
      </c>
      <c r="J1114" s="80">
        <v>0</v>
      </c>
      <c r="K1114" s="80">
        <v>0</v>
      </c>
      <c r="M1114" s="16"/>
      <c r="N1114" s="16"/>
    </row>
    <row r="1115" spans="2:14">
      <c r="B1115" t="s">
        <v>210</v>
      </c>
      <c r="C1115" t="s">
        <v>210</v>
      </c>
      <c r="D1115" t="s">
        <v>210</v>
      </c>
      <c r="E1115" t="s">
        <v>210</v>
      </c>
      <c r="G1115" s="93">
        <v>0</v>
      </c>
      <c r="H1115" s="93">
        <v>0</v>
      </c>
      <c r="I1115" s="93">
        <v>0</v>
      </c>
      <c r="J1115" s="92">
        <v>0</v>
      </c>
      <c r="K1115" s="92">
        <v>0</v>
      </c>
      <c r="M1115" s="16"/>
      <c r="N1115" s="16"/>
    </row>
    <row r="1119" spans="2:14">
      <c r="B1119" s="103" t="s">
        <v>237</v>
      </c>
    </row>
    <row r="1120" spans="2:14">
      <c r="B1120" s="103" t="s">
        <v>334</v>
      </c>
    </row>
    <row r="1121" spans="2:2">
      <c r="B1121" s="102" t="s">
        <v>335</v>
      </c>
    </row>
    <row r="1122" spans="2:2">
      <c r="B1122" s="102" t="s">
        <v>336</v>
      </c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2"/>
  <sheetViews>
    <sheetView rightToLeft="1" workbookViewId="0">
      <selection activeCell="I21" sqref="I21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45197</v>
      </c>
    </row>
    <row r="2" spans="2:78" s="1" customFormat="1">
      <c r="B2" s="2" t="s">
        <v>1</v>
      </c>
      <c r="C2" s="12" t="s">
        <v>2932</v>
      </c>
    </row>
    <row r="3" spans="2:78" s="1" customFormat="1">
      <c r="B3" s="2" t="s">
        <v>2</v>
      </c>
      <c r="C3" s="26" t="s">
        <v>2933</v>
      </c>
    </row>
    <row r="4" spans="2:78" s="1" customFormat="1">
      <c r="B4" s="2" t="s">
        <v>3</v>
      </c>
    </row>
    <row r="6" spans="2:78" ht="26.25" customHeight="1">
      <c r="B6" s="120" t="s">
        <v>135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78" ht="26.25" customHeight="1">
      <c r="B7" s="120" t="s">
        <v>143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</row>
    <row r="8" spans="2:78" s="19" customFormat="1" ht="63">
      <c r="B8" s="4" t="s">
        <v>96</v>
      </c>
      <c r="C8" s="28" t="s">
        <v>49</v>
      </c>
      <c r="D8" s="28" t="s">
        <v>133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185</v>
      </c>
      <c r="M8" s="28" t="s">
        <v>186</v>
      </c>
      <c r="N8" s="28" t="s">
        <v>5</v>
      </c>
      <c r="O8" s="28" t="s">
        <v>73</v>
      </c>
      <c r="P8" s="28" t="s">
        <v>57</v>
      </c>
      <c r="Q8" s="36" t="s">
        <v>181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182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134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2150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2151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2152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2153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2154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2155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2156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2150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2151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2152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2153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2154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2155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2156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237</v>
      </c>
      <c r="D40" s="16"/>
    </row>
    <row r="41" spans="2:17">
      <c r="B41" t="s">
        <v>334</v>
      </c>
      <c r="D41" s="16"/>
    </row>
    <row r="42" spans="2:17">
      <c r="B42" t="s">
        <v>335</v>
      </c>
      <c r="D42" s="16"/>
    </row>
    <row r="43" spans="2:17">
      <c r="B43" t="s">
        <v>336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32"/>
  <sheetViews>
    <sheetView rightToLeft="1" workbookViewId="0">
      <selection activeCell="E444" sqref="E44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9" width="13.140625" style="16" customWidth="1"/>
    <col min="20" max="22" width="3.71093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2932</v>
      </c>
    </row>
    <row r="3" spans="2:60" s="1" customFormat="1">
      <c r="B3" s="2" t="s">
        <v>2</v>
      </c>
      <c r="C3" s="26" t="s">
        <v>2933</v>
      </c>
    </row>
    <row r="4" spans="2:60" s="1" customFormat="1">
      <c r="B4" s="2" t="s">
        <v>3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20" t="s">
        <v>144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/>
    </row>
    <row r="8" spans="2:60" s="19" customFormat="1" ht="63">
      <c r="B8" s="4" t="s">
        <v>96</v>
      </c>
      <c r="C8" s="28" t="s">
        <v>145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194</v>
      </c>
      <c r="K8" s="28" t="s">
        <v>53</v>
      </c>
      <c r="L8" s="18" t="s">
        <v>146</v>
      </c>
      <c r="M8" s="29" t="s">
        <v>55</v>
      </c>
      <c r="N8" s="28" t="s">
        <v>185</v>
      </c>
      <c r="O8" s="28" t="s">
        <v>186</v>
      </c>
      <c r="P8" s="28" t="s">
        <v>5</v>
      </c>
      <c r="Q8" s="28" t="s">
        <v>57</v>
      </c>
      <c r="R8" s="36" t="s">
        <v>181</v>
      </c>
      <c r="S8" s="16"/>
      <c r="T8" s="16"/>
      <c r="U8" s="16"/>
      <c r="V8" s="16"/>
      <c r="BG8" s="19" t="s">
        <v>147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182</v>
      </c>
      <c r="O9" s="21"/>
      <c r="P9" s="21" t="s">
        <v>183</v>
      </c>
      <c r="Q9" s="31" t="s">
        <v>7</v>
      </c>
      <c r="R9" s="45" t="s">
        <v>7</v>
      </c>
      <c r="S9" s="16"/>
      <c r="T9" s="16"/>
      <c r="U9" s="16"/>
      <c r="V9" s="16"/>
      <c r="BG9" s="19" t="s">
        <v>148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149</v>
      </c>
      <c r="BH10" s="23" t="s">
        <v>110</v>
      </c>
    </row>
    <row r="11" spans="2:60" s="23" customFormat="1" ht="18" customHeight="1">
      <c r="B11" s="24" t="s">
        <v>150</v>
      </c>
      <c r="C11" s="18"/>
      <c r="D11" s="18"/>
      <c r="E11" s="18"/>
      <c r="F11" s="18"/>
      <c r="G11" s="18"/>
      <c r="H11" s="18"/>
      <c r="I11" s="75">
        <v>3.9</v>
      </c>
      <c r="J11" s="18"/>
      <c r="K11" s="18"/>
      <c r="L11" s="18"/>
      <c r="M11" s="76">
        <v>5.6599999999999998E-2</v>
      </c>
      <c r="N11" s="75">
        <v>2143804619.5799999</v>
      </c>
      <c r="O11" s="7"/>
      <c r="P11" s="75">
        <v>2834027.1150486651</v>
      </c>
      <c r="Q11" s="76">
        <v>1</v>
      </c>
      <c r="R11" s="76">
        <v>0.1045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4.3899999999999997</v>
      </c>
      <c r="M12" s="80">
        <v>5.0799999999999998E-2</v>
      </c>
      <c r="N12" s="81">
        <v>1868851724.3399999</v>
      </c>
      <c r="P12" s="81">
        <v>2106325.450248139</v>
      </c>
      <c r="Q12" s="80">
        <v>0.74319999999999997</v>
      </c>
      <c r="R12" s="80">
        <v>7.7600000000000002E-2</v>
      </c>
    </row>
    <row r="13" spans="2:60">
      <c r="B13" s="79" t="s">
        <v>2862</v>
      </c>
      <c r="I13" s="81">
        <v>2.8</v>
      </c>
      <c r="M13" s="80">
        <v>5.4800000000000001E-2</v>
      </c>
      <c r="N13" s="81">
        <v>723630306.78999996</v>
      </c>
      <c r="P13" s="81">
        <v>824356.87528950104</v>
      </c>
      <c r="Q13" s="80">
        <v>0.29089999999999999</v>
      </c>
      <c r="R13" s="80">
        <v>3.04E-2</v>
      </c>
    </row>
    <row r="14" spans="2:60">
      <c r="B14" s="88" t="s">
        <v>3142</v>
      </c>
      <c r="C14" t="s">
        <v>2863</v>
      </c>
      <c r="D14" s="94">
        <v>29991170</v>
      </c>
      <c r="E14"/>
      <c r="F14" t="s">
        <v>329</v>
      </c>
      <c r="G14" s="86"/>
      <c r="H14" t="s">
        <v>1062</v>
      </c>
      <c r="I14" s="77">
        <v>2.64</v>
      </c>
      <c r="J14" t="s">
        <v>128</v>
      </c>
      <c r="K14" t="s">
        <v>102</v>
      </c>
      <c r="L14" s="78">
        <v>5.5899999999999998E-2</v>
      </c>
      <c r="M14" s="78">
        <v>5.5599999999999997E-2</v>
      </c>
      <c r="N14" s="77">
        <v>42421160.289999999</v>
      </c>
      <c r="O14" s="77">
        <v>103.54375300000004</v>
      </c>
      <c r="P14" s="77">
        <v>43924.461430411699</v>
      </c>
      <c r="Q14" s="78">
        <v>1.55E-2</v>
      </c>
      <c r="R14" s="78">
        <v>1.6000000000000001E-3</v>
      </c>
    </row>
    <row r="15" spans="2:60">
      <c r="B15" s="88" t="s">
        <v>3142</v>
      </c>
      <c r="C15" t="s">
        <v>2863</v>
      </c>
      <c r="D15" s="94">
        <v>29991172</v>
      </c>
      <c r="E15"/>
      <c r="F15" t="s">
        <v>329</v>
      </c>
      <c r="G15" s="86"/>
      <c r="H15" t="s">
        <v>1062</v>
      </c>
      <c r="I15" s="77">
        <v>2.78</v>
      </c>
      <c r="J15" t="s">
        <v>128</v>
      </c>
      <c r="K15" t="s">
        <v>102</v>
      </c>
      <c r="L15" s="78">
        <v>5.5500000000000001E-2</v>
      </c>
      <c r="M15" s="78">
        <v>5.4699999999999999E-2</v>
      </c>
      <c r="N15" s="77">
        <v>665447025.14999998</v>
      </c>
      <c r="O15" s="77">
        <v>114.702163</v>
      </c>
      <c r="P15" s="77">
        <v>763282.13146620395</v>
      </c>
      <c r="Q15" s="78">
        <v>0.26929999999999998</v>
      </c>
      <c r="R15" s="78">
        <v>2.81E-2</v>
      </c>
    </row>
    <row r="16" spans="2:60">
      <c r="B16" s="88" t="s">
        <v>3142</v>
      </c>
      <c r="C16" t="s">
        <v>2863</v>
      </c>
      <c r="D16" s="94">
        <v>29994018</v>
      </c>
      <c r="E16"/>
      <c r="F16" t="s">
        <v>329</v>
      </c>
      <c r="G16" s="86"/>
      <c r="H16" t="s">
        <v>1062</v>
      </c>
      <c r="I16" s="77">
        <v>4.22</v>
      </c>
      <c r="J16" t="s">
        <v>128</v>
      </c>
      <c r="K16" t="s">
        <v>102</v>
      </c>
      <c r="L16" s="78">
        <v>5.7700000000000001E-2</v>
      </c>
      <c r="M16" s="78">
        <v>5.91E-2</v>
      </c>
      <c r="N16" s="77">
        <v>15762121.35</v>
      </c>
      <c r="O16" s="77">
        <v>108.80694299999981</v>
      </c>
      <c r="P16" s="77">
        <v>17150.282392885299</v>
      </c>
      <c r="Q16" s="78">
        <v>6.1000000000000004E-3</v>
      </c>
      <c r="R16" s="78">
        <v>5.9999999999999995E-4</v>
      </c>
    </row>
    <row r="17" spans="2:23">
      <c r="B17" s="79" t="s">
        <v>2864</v>
      </c>
      <c r="I17" s="81">
        <v>7.14</v>
      </c>
      <c r="M17" s="80">
        <v>4.3200000000000002E-2</v>
      </c>
      <c r="N17" s="81">
        <v>181632415.05000001</v>
      </c>
      <c r="P17" s="81">
        <v>195124.96782003393</v>
      </c>
      <c r="Q17" s="80">
        <v>6.8900000000000003E-2</v>
      </c>
      <c r="R17" s="80">
        <v>7.1999999999999998E-3</v>
      </c>
    </row>
    <row r="18" spans="2:23">
      <c r="B18" t="s">
        <v>4721</v>
      </c>
      <c r="C18" t="s">
        <v>2863</v>
      </c>
      <c r="D18" s="94">
        <v>9676</v>
      </c>
      <c r="E18"/>
      <c r="F18" s="105" t="s">
        <v>4809</v>
      </c>
      <c r="G18" s="86">
        <v>45107</v>
      </c>
      <c r="H18" t="s">
        <v>211</v>
      </c>
      <c r="I18" s="77">
        <v>8.82</v>
      </c>
      <c r="J18" t="s">
        <v>123</v>
      </c>
      <c r="K18" t="s">
        <v>102</v>
      </c>
      <c r="L18" s="78">
        <v>7.1300000000000002E-2</v>
      </c>
      <c r="M18" s="78">
        <v>7.1400000000000005E-2</v>
      </c>
      <c r="N18" s="77">
        <v>6267284.4199999999</v>
      </c>
      <c r="O18" s="77">
        <v>105.7</v>
      </c>
      <c r="P18" s="77">
        <v>6624.5196319400002</v>
      </c>
      <c r="Q18" s="78">
        <v>2.3E-3</v>
      </c>
      <c r="R18" s="78">
        <v>2.0000000000000001E-4</v>
      </c>
      <c r="W18" s="95"/>
    </row>
    <row r="19" spans="2:23">
      <c r="B19" t="s">
        <v>4721</v>
      </c>
      <c r="C19" t="s">
        <v>2863</v>
      </c>
      <c r="D19" s="94">
        <v>9677</v>
      </c>
      <c r="E19"/>
      <c r="F19" s="105" t="s">
        <v>4809</v>
      </c>
      <c r="G19" s="86">
        <v>45107</v>
      </c>
      <c r="H19" t="s">
        <v>211</v>
      </c>
      <c r="I19" s="77">
        <v>8.33</v>
      </c>
      <c r="J19" t="s">
        <v>123</v>
      </c>
      <c r="K19" t="s">
        <v>102</v>
      </c>
      <c r="L19" s="78">
        <v>7.2999999999999995E-2</v>
      </c>
      <c r="M19" s="78">
        <v>7.3200000000000001E-2</v>
      </c>
      <c r="N19" s="77">
        <v>472148.5</v>
      </c>
      <c r="O19" s="77">
        <v>99.78</v>
      </c>
      <c r="P19" s="77">
        <v>471.10977329999997</v>
      </c>
      <c r="Q19" s="78">
        <v>2.0000000000000001E-4</v>
      </c>
      <c r="R19" s="78">
        <v>0</v>
      </c>
      <c r="W19" s="95"/>
    </row>
    <row r="20" spans="2:23">
      <c r="B20" t="s">
        <v>4721</v>
      </c>
      <c r="C20" t="s">
        <v>2863</v>
      </c>
      <c r="D20" s="94">
        <v>9678</v>
      </c>
      <c r="E20"/>
      <c r="F20" s="105" t="s">
        <v>4809</v>
      </c>
      <c r="G20" s="86">
        <v>45107</v>
      </c>
      <c r="H20" t="s">
        <v>211</v>
      </c>
      <c r="I20" s="77">
        <v>8.9600000000000009</v>
      </c>
      <c r="J20" t="s">
        <v>123</v>
      </c>
      <c r="K20" t="s">
        <v>102</v>
      </c>
      <c r="L20" s="78">
        <v>7.1499999999999994E-2</v>
      </c>
      <c r="M20" s="78">
        <v>7.1400000000000005E-2</v>
      </c>
      <c r="N20" s="77">
        <v>8243299.21</v>
      </c>
      <c r="O20" s="77">
        <v>105.86</v>
      </c>
      <c r="P20" s="77">
        <v>8726.3565437060006</v>
      </c>
      <c r="Q20" s="78">
        <v>3.0999999999999999E-3</v>
      </c>
      <c r="R20" s="78">
        <v>2.9999999999999997E-4</v>
      </c>
      <c r="W20" s="95"/>
    </row>
    <row r="21" spans="2:23">
      <c r="B21" t="s">
        <v>4721</v>
      </c>
      <c r="C21" t="s">
        <v>2863</v>
      </c>
      <c r="D21" s="94">
        <v>9675</v>
      </c>
      <c r="E21"/>
      <c r="F21" s="105" t="s">
        <v>4809</v>
      </c>
      <c r="G21" s="86">
        <v>45107</v>
      </c>
      <c r="H21" t="s">
        <v>211</v>
      </c>
      <c r="I21" s="77">
        <v>7.55</v>
      </c>
      <c r="J21" t="s">
        <v>123</v>
      </c>
      <c r="K21" t="s">
        <v>102</v>
      </c>
      <c r="L21" s="78">
        <v>6.5199999999999994E-2</v>
      </c>
      <c r="M21" s="78">
        <v>6.5199999999999994E-2</v>
      </c>
      <c r="N21" s="77">
        <v>3774500.75</v>
      </c>
      <c r="O21" s="77">
        <v>84.21</v>
      </c>
      <c r="P21" s="77">
        <v>3178.507081575</v>
      </c>
      <c r="Q21" s="78">
        <v>1.1000000000000001E-3</v>
      </c>
      <c r="R21" s="78">
        <v>1E-4</v>
      </c>
      <c r="W21" s="95"/>
    </row>
    <row r="22" spans="2:23">
      <c r="B22" t="s">
        <v>4721</v>
      </c>
      <c r="C22" t="s">
        <v>2863</v>
      </c>
      <c r="D22" s="94">
        <v>9672</v>
      </c>
      <c r="E22"/>
      <c r="F22" s="105" t="s">
        <v>4809</v>
      </c>
      <c r="G22" s="86">
        <v>45107</v>
      </c>
      <c r="H22" t="s">
        <v>211</v>
      </c>
      <c r="I22" s="77">
        <v>11.19</v>
      </c>
      <c r="J22" t="s">
        <v>123</v>
      </c>
      <c r="K22" t="s">
        <v>102</v>
      </c>
      <c r="L22" s="78">
        <v>3.5499999999999997E-2</v>
      </c>
      <c r="M22" s="78">
        <v>3.5499999999999997E-2</v>
      </c>
      <c r="N22" s="77">
        <v>542370.93000000005</v>
      </c>
      <c r="O22" s="77">
        <v>140.37</v>
      </c>
      <c r="P22" s="77">
        <v>761.32607444099995</v>
      </c>
      <c r="Q22" s="78">
        <v>2.9999999999999997E-4</v>
      </c>
      <c r="R22" s="78">
        <v>0</v>
      </c>
      <c r="W22" s="95"/>
    </row>
    <row r="23" spans="2:23">
      <c r="B23" t="s">
        <v>4721</v>
      </c>
      <c r="C23" t="s">
        <v>2863</v>
      </c>
      <c r="D23" s="94">
        <v>9673</v>
      </c>
      <c r="E23"/>
      <c r="F23" s="105" t="s">
        <v>4809</v>
      </c>
      <c r="G23" s="86">
        <v>45107</v>
      </c>
      <c r="H23" t="s">
        <v>211</v>
      </c>
      <c r="I23" s="77">
        <v>10.39</v>
      </c>
      <c r="J23" t="s">
        <v>123</v>
      </c>
      <c r="K23" t="s">
        <v>102</v>
      </c>
      <c r="L23" s="78">
        <v>3.3300000000000003E-2</v>
      </c>
      <c r="M23" s="78">
        <v>3.3399999999999999E-2</v>
      </c>
      <c r="N23" s="77">
        <v>2746769.12</v>
      </c>
      <c r="O23" s="77">
        <v>138.09</v>
      </c>
      <c r="P23" s="77">
        <v>3793.0134778080001</v>
      </c>
      <c r="Q23" s="78">
        <v>1.2999999999999999E-3</v>
      </c>
      <c r="R23" s="78">
        <v>1E-4</v>
      </c>
      <c r="W23" s="95"/>
    </row>
    <row r="24" spans="2:23">
      <c r="B24" t="s">
        <v>4721</v>
      </c>
      <c r="C24" t="s">
        <v>2863</v>
      </c>
      <c r="D24" s="94">
        <v>9674</v>
      </c>
      <c r="E24"/>
      <c r="F24" s="105" t="s">
        <v>4809</v>
      </c>
      <c r="G24" s="86">
        <v>45107</v>
      </c>
      <c r="H24" t="s">
        <v>211</v>
      </c>
      <c r="I24" s="77">
        <v>10.55</v>
      </c>
      <c r="J24" t="s">
        <v>123</v>
      </c>
      <c r="K24" t="s">
        <v>102</v>
      </c>
      <c r="L24" s="78">
        <v>3.4799999999999998E-2</v>
      </c>
      <c r="M24" s="78">
        <v>3.49E-2</v>
      </c>
      <c r="N24" s="77">
        <v>2130530.11</v>
      </c>
      <c r="O24" s="77">
        <v>127.12</v>
      </c>
      <c r="P24" s="77">
        <v>2708.3298758320002</v>
      </c>
      <c r="Q24" s="78">
        <v>1E-3</v>
      </c>
      <c r="R24" s="78">
        <v>1E-4</v>
      </c>
      <c r="W24" s="95"/>
    </row>
    <row r="25" spans="2:23">
      <c r="B25" t="s">
        <v>4721</v>
      </c>
      <c r="C25" t="s">
        <v>2863</v>
      </c>
      <c r="D25" s="94">
        <v>9671</v>
      </c>
      <c r="E25"/>
      <c r="F25" s="105" t="s">
        <v>4809</v>
      </c>
      <c r="G25" s="86">
        <v>45107</v>
      </c>
      <c r="H25" t="s">
        <v>211</v>
      </c>
      <c r="I25" s="77">
        <v>10.24</v>
      </c>
      <c r="J25" t="s">
        <v>123</v>
      </c>
      <c r="K25" t="s">
        <v>102</v>
      </c>
      <c r="L25" s="78">
        <v>3.0200000000000001E-2</v>
      </c>
      <c r="M25" s="78">
        <v>3.0200000000000001E-2</v>
      </c>
      <c r="N25" s="77">
        <v>8270565.04</v>
      </c>
      <c r="O25" s="77">
        <v>107.53</v>
      </c>
      <c r="P25" s="77">
        <v>8893.3385875120002</v>
      </c>
      <c r="Q25" s="78">
        <v>3.0999999999999999E-3</v>
      </c>
      <c r="R25" s="78">
        <v>2.9999999999999997E-4</v>
      </c>
      <c r="W25" s="95"/>
    </row>
    <row r="26" spans="2:23">
      <c r="B26" t="s">
        <v>4722</v>
      </c>
      <c r="C26" t="s">
        <v>2863</v>
      </c>
      <c r="D26" s="94">
        <v>483891</v>
      </c>
      <c r="E26"/>
      <c r="F26" s="105" t="s">
        <v>4809</v>
      </c>
      <c r="G26" s="86"/>
      <c r="H26" t="s">
        <v>211</v>
      </c>
      <c r="I26" s="77">
        <v>0.01</v>
      </c>
      <c r="J26" t="s">
        <v>123</v>
      </c>
      <c r="K26" t="s">
        <v>102</v>
      </c>
      <c r="L26" s="78">
        <v>0</v>
      </c>
      <c r="M26" s="78">
        <v>1E-4</v>
      </c>
      <c r="N26" s="77">
        <v>-539.26</v>
      </c>
      <c r="O26" s="77">
        <v>2687.36</v>
      </c>
      <c r="P26" s="77">
        <v>-14.491857535999999</v>
      </c>
      <c r="Q26" s="78">
        <v>0</v>
      </c>
      <c r="R26" s="78">
        <v>0</v>
      </c>
    </row>
    <row r="27" spans="2:23">
      <c r="B27" t="s">
        <v>4722</v>
      </c>
      <c r="C27" t="s">
        <v>2863</v>
      </c>
      <c r="D27" s="94">
        <v>483894</v>
      </c>
      <c r="E27"/>
      <c r="F27" s="105" t="s">
        <v>4809</v>
      </c>
      <c r="G27" s="86"/>
      <c r="H27" t="s">
        <v>211</v>
      </c>
      <c r="I27" s="77">
        <v>0.01</v>
      </c>
      <c r="J27" t="s">
        <v>123</v>
      </c>
      <c r="K27" t="s">
        <v>102</v>
      </c>
      <c r="L27" s="78">
        <v>0</v>
      </c>
      <c r="M27" s="78">
        <v>1E-4</v>
      </c>
      <c r="N27" s="77">
        <v>-720.8</v>
      </c>
      <c r="O27" s="77">
        <v>3298.88</v>
      </c>
      <c r="P27" s="77">
        <v>-23.778327040000001</v>
      </c>
      <c r="Q27" s="78">
        <v>0</v>
      </c>
      <c r="R27" s="78">
        <v>0</v>
      </c>
    </row>
    <row r="28" spans="2:23">
      <c r="B28" t="s">
        <v>4722</v>
      </c>
      <c r="C28" t="s">
        <v>2863</v>
      </c>
      <c r="D28" s="94">
        <v>483898</v>
      </c>
      <c r="E28"/>
      <c r="F28" s="105" t="s">
        <v>4809</v>
      </c>
      <c r="G28" s="86"/>
      <c r="H28" t="s">
        <v>211</v>
      </c>
      <c r="I28" s="77">
        <v>0.01</v>
      </c>
      <c r="J28" t="s">
        <v>123</v>
      </c>
      <c r="K28" t="s">
        <v>102</v>
      </c>
      <c r="L28" s="78">
        <v>0</v>
      </c>
      <c r="M28" s="78">
        <v>1E-4</v>
      </c>
      <c r="N28" s="77">
        <v>-850.13</v>
      </c>
      <c r="O28" s="77">
        <v>2145.1999999999998</v>
      </c>
      <c r="P28" s="77">
        <v>-18.236988759999999</v>
      </c>
      <c r="Q28" s="78">
        <v>0</v>
      </c>
      <c r="R28" s="78">
        <v>0</v>
      </c>
    </row>
    <row r="29" spans="2:23">
      <c r="B29" t="s">
        <v>4722</v>
      </c>
      <c r="C29" t="s">
        <v>2863</v>
      </c>
      <c r="D29" s="94">
        <v>524863</v>
      </c>
      <c r="E29"/>
      <c r="F29" s="105" t="s">
        <v>4809</v>
      </c>
      <c r="G29" s="86"/>
      <c r="H29" t="s">
        <v>211</v>
      </c>
      <c r="I29" s="77">
        <v>0.01</v>
      </c>
      <c r="J29" t="s">
        <v>123</v>
      </c>
      <c r="K29" t="s">
        <v>102</v>
      </c>
      <c r="L29" s="78">
        <v>0</v>
      </c>
      <c r="M29" s="78">
        <v>1E-4</v>
      </c>
      <c r="N29" s="77">
        <v>-307.48</v>
      </c>
      <c r="O29" s="77">
        <v>3115.79</v>
      </c>
      <c r="P29" s="77">
        <v>-9.5804310919999995</v>
      </c>
      <c r="Q29" s="78">
        <v>0</v>
      </c>
      <c r="R29" s="78">
        <v>0</v>
      </c>
    </row>
    <row r="30" spans="2:23">
      <c r="B30" t="s">
        <v>4722</v>
      </c>
      <c r="C30" t="s">
        <v>2863</v>
      </c>
      <c r="D30" s="94">
        <v>524862</v>
      </c>
      <c r="E30"/>
      <c r="F30" s="105" t="s">
        <v>4809</v>
      </c>
      <c r="G30" s="86"/>
      <c r="H30" t="s">
        <v>211</v>
      </c>
      <c r="I30" s="77">
        <v>0.01</v>
      </c>
      <c r="J30" t="s">
        <v>123</v>
      </c>
      <c r="K30" t="s">
        <v>102</v>
      </c>
      <c r="L30" s="78">
        <v>0</v>
      </c>
      <c r="M30" s="78">
        <v>1E-4</v>
      </c>
      <c r="N30" s="77">
        <v>-1154.8699999999999</v>
      </c>
      <c r="O30" s="77">
        <v>3350.52</v>
      </c>
      <c r="P30" s="77">
        <v>-38.694150323999999</v>
      </c>
      <c r="Q30" s="78">
        <v>0</v>
      </c>
      <c r="R30" s="78">
        <v>0</v>
      </c>
    </row>
    <row r="31" spans="2:23">
      <c r="B31" t="s">
        <v>4722</v>
      </c>
      <c r="C31" t="s">
        <v>2863</v>
      </c>
      <c r="D31" s="94">
        <v>562252</v>
      </c>
      <c r="E31"/>
      <c r="F31" s="105" t="s">
        <v>4809</v>
      </c>
      <c r="G31" s="86"/>
      <c r="H31" t="s">
        <v>211</v>
      </c>
      <c r="I31" s="77">
        <v>0.01</v>
      </c>
      <c r="J31" t="s">
        <v>123</v>
      </c>
      <c r="K31" t="s">
        <v>102</v>
      </c>
      <c r="L31" s="78">
        <v>0</v>
      </c>
      <c r="M31" s="78">
        <v>1E-4</v>
      </c>
      <c r="N31" s="77">
        <v>-64.19</v>
      </c>
      <c r="O31" s="77">
        <v>21886.092097000001</v>
      </c>
      <c r="P31" s="77">
        <v>-14.0486825170643</v>
      </c>
      <c r="Q31" s="78">
        <v>0</v>
      </c>
      <c r="R31" s="78">
        <v>0</v>
      </c>
    </row>
    <row r="32" spans="2:23">
      <c r="B32" t="s">
        <v>4722</v>
      </c>
      <c r="C32" t="s">
        <v>2863</v>
      </c>
      <c r="D32" s="94">
        <v>483893</v>
      </c>
      <c r="E32"/>
      <c r="F32" s="105" t="s">
        <v>4809</v>
      </c>
      <c r="G32" s="86"/>
      <c r="H32" t="s">
        <v>211</v>
      </c>
      <c r="I32" s="77">
        <v>0.01</v>
      </c>
      <c r="J32" t="s">
        <v>123</v>
      </c>
      <c r="K32" t="s">
        <v>102</v>
      </c>
      <c r="L32" s="78">
        <v>0</v>
      </c>
      <c r="M32" s="78">
        <v>1E-4</v>
      </c>
      <c r="N32" s="77">
        <v>-875.03</v>
      </c>
      <c r="O32" s="77">
        <v>1363.08</v>
      </c>
      <c r="P32" s="77">
        <v>-11.927358924</v>
      </c>
      <c r="Q32" s="78">
        <v>0</v>
      </c>
      <c r="R32" s="78">
        <v>0</v>
      </c>
    </row>
    <row r="33" spans="2:23">
      <c r="B33" t="s">
        <v>4722</v>
      </c>
      <c r="C33" t="s">
        <v>2863</v>
      </c>
      <c r="D33" s="94">
        <v>483897</v>
      </c>
      <c r="E33"/>
      <c r="F33" s="105" t="s">
        <v>4809</v>
      </c>
      <c r="G33" s="86"/>
      <c r="H33" t="s">
        <v>211</v>
      </c>
      <c r="I33" s="77">
        <v>0.01</v>
      </c>
      <c r="J33" t="s">
        <v>123</v>
      </c>
      <c r="K33" t="s">
        <v>102</v>
      </c>
      <c r="L33" s="78">
        <v>0</v>
      </c>
      <c r="M33" s="78">
        <v>1E-4</v>
      </c>
      <c r="N33" s="77">
        <v>-973.53</v>
      </c>
      <c r="O33" s="77">
        <v>967.71</v>
      </c>
      <c r="P33" s="77">
        <v>-9.4209471629999992</v>
      </c>
      <c r="Q33" s="78">
        <v>0</v>
      </c>
      <c r="R33" s="78">
        <v>0</v>
      </c>
    </row>
    <row r="34" spans="2:23">
      <c r="B34" t="s">
        <v>4722</v>
      </c>
      <c r="C34" t="s">
        <v>2863</v>
      </c>
      <c r="D34" s="94">
        <v>524861</v>
      </c>
      <c r="E34"/>
      <c r="F34" s="105" t="s">
        <v>4809</v>
      </c>
      <c r="G34" s="86"/>
      <c r="H34" t="s">
        <v>211</v>
      </c>
      <c r="I34" s="77">
        <v>0.01</v>
      </c>
      <c r="J34" t="s">
        <v>123</v>
      </c>
      <c r="K34" t="s">
        <v>102</v>
      </c>
      <c r="L34" s="78">
        <v>0</v>
      </c>
      <c r="M34" s="78">
        <v>1E-4</v>
      </c>
      <c r="N34" s="77">
        <v>-614.58000000000004</v>
      </c>
      <c r="O34" s="77">
        <v>5561.05</v>
      </c>
      <c r="P34" s="77">
        <v>-34.177101090000001</v>
      </c>
      <c r="Q34" s="78">
        <v>0</v>
      </c>
      <c r="R34" s="78">
        <v>0</v>
      </c>
    </row>
    <row r="35" spans="2:23">
      <c r="B35" t="s">
        <v>4722</v>
      </c>
      <c r="C35" t="s">
        <v>2863</v>
      </c>
      <c r="D35" s="94">
        <v>483892</v>
      </c>
      <c r="E35"/>
      <c r="F35" s="105" t="s">
        <v>4809</v>
      </c>
      <c r="G35" s="86"/>
      <c r="H35" t="s">
        <v>211</v>
      </c>
      <c r="I35" s="77">
        <v>0.01</v>
      </c>
      <c r="J35" t="s">
        <v>123</v>
      </c>
      <c r="K35" t="s">
        <v>102</v>
      </c>
      <c r="L35" s="78">
        <v>0</v>
      </c>
      <c r="M35" s="78">
        <v>1E-4</v>
      </c>
      <c r="N35" s="77">
        <v>-870.07</v>
      </c>
      <c r="O35" s="77">
        <v>2775.85</v>
      </c>
      <c r="P35" s="77">
        <v>-24.151838094999999</v>
      </c>
      <c r="Q35" s="78">
        <v>0</v>
      </c>
      <c r="R35" s="78">
        <v>0</v>
      </c>
    </row>
    <row r="36" spans="2:23">
      <c r="B36" t="s">
        <v>4722</v>
      </c>
      <c r="C36" t="s">
        <v>2863</v>
      </c>
      <c r="D36" s="94">
        <v>483896</v>
      </c>
      <c r="E36"/>
      <c r="F36" s="105" t="s">
        <v>4809</v>
      </c>
      <c r="G36" s="86"/>
      <c r="H36" t="s">
        <v>211</v>
      </c>
      <c r="I36" s="77">
        <v>0.01</v>
      </c>
      <c r="J36" t="s">
        <v>123</v>
      </c>
      <c r="K36" t="s">
        <v>102</v>
      </c>
      <c r="L36" s="78">
        <v>0</v>
      </c>
      <c r="M36" s="78">
        <v>1E-4</v>
      </c>
      <c r="N36" s="77">
        <v>-1135.72</v>
      </c>
      <c r="O36" s="77">
        <v>1270.96</v>
      </c>
      <c r="P36" s="77">
        <v>-14.434546912</v>
      </c>
      <c r="Q36" s="78">
        <v>0</v>
      </c>
      <c r="R36" s="78">
        <v>0</v>
      </c>
    </row>
    <row r="37" spans="2:23">
      <c r="B37" t="s">
        <v>4722</v>
      </c>
      <c r="C37" t="s">
        <v>2863</v>
      </c>
      <c r="D37" s="94">
        <v>524860</v>
      </c>
      <c r="E37"/>
      <c r="F37" s="105" t="s">
        <v>4809</v>
      </c>
      <c r="G37" s="86"/>
      <c r="H37" t="s">
        <v>211</v>
      </c>
      <c r="I37" s="77">
        <v>0.01</v>
      </c>
      <c r="J37" t="s">
        <v>123</v>
      </c>
      <c r="K37" t="s">
        <v>102</v>
      </c>
      <c r="L37" s="78">
        <v>0</v>
      </c>
      <c r="M37" s="78">
        <v>1E-4</v>
      </c>
      <c r="N37" s="77">
        <v>-1402.37</v>
      </c>
      <c r="O37" s="77">
        <v>1572.05</v>
      </c>
      <c r="P37" s="77">
        <v>-22.045957585</v>
      </c>
      <c r="Q37" s="78">
        <v>0</v>
      </c>
      <c r="R37" s="78">
        <v>0</v>
      </c>
    </row>
    <row r="38" spans="2:23">
      <c r="B38" t="s">
        <v>4722</v>
      </c>
      <c r="C38" t="s">
        <v>2863</v>
      </c>
      <c r="D38" s="94">
        <v>562249</v>
      </c>
      <c r="E38"/>
      <c r="F38" s="105" t="s">
        <v>4809</v>
      </c>
      <c r="G38" s="86"/>
      <c r="H38" t="s">
        <v>211</v>
      </c>
      <c r="I38" s="77">
        <v>0.01</v>
      </c>
      <c r="J38" t="s">
        <v>123</v>
      </c>
      <c r="K38" t="s">
        <v>102</v>
      </c>
      <c r="L38" s="78">
        <v>0</v>
      </c>
      <c r="M38" s="78">
        <v>1E-4</v>
      </c>
      <c r="N38" s="77">
        <v>-123.22</v>
      </c>
      <c r="O38" s="77">
        <v>6357.1</v>
      </c>
      <c r="P38" s="77">
        <v>-7.8332186200000002</v>
      </c>
      <c r="Q38" s="78">
        <v>0</v>
      </c>
      <c r="R38" s="78">
        <v>0</v>
      </c>
    </row>
    <row r="39" spans="2:23">
      <c r="B39" t="s">
        <v>4722</v>
      </c>
      <c r="C39" t="s">
        <v>2863</v>
      </c>
      <c r="D39" s="94">
        <v>562248</v>
      </c>
      <c r="E39"/>
      <c r="F39" s="105" t="s">
        <v>4809</v>
      </c>
      <c r="G39" s="86"/>
      <c r="H39" t="s">
        <v>211</v>
      </c>
      <c r="I39" s="77">
        <v>0.01</v>
      </c>
      <c r="J39" t="s">
        <v>123</v>
      </c>
      <c r="K39" t="s">
        <v>102</v>
      </c>
      <c r="L39" s="78">
        <v>0</v>
      </c>
      <c r="M39" s="78">
        <v>1E-4</v>
      </c>
      <c r="N39" s="77">
        <v>-67.900000000000006</v>
      </c>
      <c r="O39" s="77">
        <v>16567.48</v>
      </c>
      <c r="P39" s="77">
        <v>-11.24931892</v>
      </c>
      <c r="Q39" s="78">
        <v>0</v>
      </c>
      <c r="R39" s="78">
        <v>0</v>
      </c>
    </row>
    <row r="40" spans="2:23">
      <c r="B40" t="s">
        <v>4722</v>
      </c>
      <c r="C40" t="s">
        <v>2863</v>
      </c>
      <c r="D40" s="94">
        <v>483895</v>
      </c>
      <c r="E40"/>
      <c r="F40" s="105" t="s">
        <v>4809</v>
      </c>
      <c r="G40" s="86"/>
      <c r="H40" t="s">
        <v>211</v>
      </c>
      <c r="I40" s="77">
        <v>0.01</v>
      </c>
      <c r="J40" t="s">
        <v>123</v>
      </c>
      <c r="K40" t="s">
        <v>102</v>
      </c>
      <c r="L40" s="78">
        <v>0</v>
      </c>
      <c r="M40" s="78">
        <v>1E-4</v>
      </c>
      <c r="N40" s="77">
        <v>-1525.18</v>
      </c>
      <c r="O40" s="77">
        <v>618.20000000000005</v>
      </c>
      <c r="P40" s="77">
        <v>-9.4286627599999999</v>
      </c>
      <c r="Q40" s="78">
        <v>0</v>
      </c>
      <c r="R40" s="78">
        <v>0</v>
      </c>
    </row>
    <row r="41" spans="2:23">
      <c r="B41" t="s">
        <v>4722</v>
      </c>
      <c r="C41" t="s">
        <v>2863</v>
      </c>
      <c r="D41" s="94">
        <v>524859</v>
      </c>
      <c r="E41"/>
      <c r="F41" s="105" t="s">
        <v>4809</v>
      </c>
      <c r="G41" s="86"/>
      <c r="H41" t="s">
        <v>211</v>
      </c>
      <c r="I41" s="77">
        <v>0.01</v>
      </c>
      <c r="J41" t="s">
        <v>123</v>
      </c>
      <c r="K41" t="s">
        <v>102</v>
      </c>
      <c r="L41" s="78">
        <v>0</v>
      </c>
      <c r="M41" s="78">
        <v>1E-4</v>
      </c>
      <c r="N41" s="77">
        <v>-1619.86</v>
      </c>
      <c r="O41" s="77">
        <v>1027.0999999999999</v>
      </c>
      <c r="P41" s="77">
        <v>-16.63758206</v>
      </c>
      <c r="Q41" s="78">
        <v>0</v>
      </c>
      <c r="R41" s="78">
        <v>0</v>
      </c>
    </row>
    <row r="42" spans="2:23">
      <c r="B42" t="s">
        <v>4722</v>
      </c>
      <c r="C42" t="s">
        <v>2863</v>
      </c>
      <c r="D42" s="94">
        <v>562247</v>
      </c>
      <c r="E42"/>
      <c r="F42" s="105" t="s">
        <v>4809</v>
      </c>
      <c r="G42" s="86"/>
      <c r="H42" t="s">
        <v>211</v>
      </c>
      <c r="I42" s="77">
        <v>0.01</v>
      </c>
      <c r="J42" t="s">
        <v>123</v>
      </c>
      <c r="K42" t="s">
        <v>102</v>
      </c>
      <c r="L42" s="78">
        <v>0</v>
      </c>
      <c r="M42" s="78">
        <v>1E-4</v>
      </c>
      <c r="N42" s="77">
        <v>-130.80000000000001</v>
      </c>
      <c r="O42" s="77">
        <v>3170.36</v>
      </c>
      <c r="P42" s="77">
        <v>-4.1468308800000004</v>
      </c>
      <c r="Q42" s="78">
        <v>0</v>
      </c>
      <c r="R42" s="78">
        <v>0</v>
      </c>
    </row>
    <row r="43" spans="2:23">
      <c r="B43" t="s">
        <v>4722</v>
      </c>
      <c r="C43" t="s">
        <v>2863</v>
      </c>
      <c r="D43" s="94">
        <v>435946</v>
      </c>
      <c r="E43"/>
      <c r="F43" s="105" t="s">
        <v>4809</v>
      </c>
      <c r="G43" s="86">
        <v>42551</v>
      </c>
      <c r="H43" t="s">
        <v>211</v>
      </c>
      <c r="I43" s="77">
        <v>7.48</v>
      </c>
      <c r="J43" t="s">
        <v>123</v>
      </c>
      <c r="K43" t="s">
        <v>102</v>
      </c>
      <c r="L43" s="78">
        <v>5.2200000000000003E-2</v>
      </c>
      <c r="M43" s="78">
        <v>5.2699999999999997E-2</v>
      </c>
      <c r="N43" s="77">
        <v>10139234.18</v>
      </c>
      <c r="O43" s="77">
        <v>99.05</v>
      </c>
      <c r="P43" s="77">
        <v>10042.911455289999</v>
      </c>
      <c r="Q43" s="78">
        <v>3.5000000000000001E-3</v>
      </c>
      <c r="R43" s="78">
        <v>4.0000000000000002E-4</v>
      </c>
      <c r="W43" s="95"/>
    </row>
    <row r="44" spans="2:23">
      <c r="B44" t="s">
        <v>4722</v>
      </c>
      <c r="C44" t="s">
        <v>2863</v>
      </c>
      <c r="D44" s="94">
        <v>448548</v>
      </c>
      <c r="E44"/>
      <c r="F44" s="105" t="s">
        <v>4809</v>
      </c>
      <c r="G44" s="86">
        <v>42643</v>
      </c>
      <c r="H44" t="s">
        <v>211</v>
      </c>
      <c r="I44" s="77">
        <v>6.81</v>
      </c>
      <c r="J44" t="s">
        <v>123</v>
      </c>
      <c r="K44" t="s">
        <v>102</v>
      </c>
      <c r="L44" s="78">
        <v>5.0200000000000002E-2</v>
      </c>
      <c r="M44" s="78">
        <v>5.0700000000000002E-2</v>
      </c>
      <c r="N44" s="77">
        <v>9556954.6699999999</v>
      </c>
      <c r="O44" s="77">
        <v>100.32</v>
      </c>
      <c r="P44" s="77">
        <v>9587.5369249439991</v>
      </c>
      <c r="Q44" s="78">
        <v>3.3999999999999998E-3</v>
      </c>
      <c r="R44" s="78">
        <v>4.0000000000000002E-4</v>
      </c>
      <c r="W44" s="95"/>
    </row>
    <row r="45" spans="2:23">
      <c r="B45" t="s">
        <v>4722</v>
      </c>
      <c r="C45" t="s">
        <v>2863</v>
      </c>
      <c r="D45" s="94">
        <v>435945</v>
      </c>
      <c r="E45"/>
      <c r="F45" s="105" t="s">
        <v>4809</v>
      </c>
      <c r="G45" s="86">
        <v>42551</v>
      </c>
      <c r="H45" t="s">
        <v>211</v>
      </c>
      <c r="I45" s="77">
        <v>5.47</v>
      </c>
      <c r="J45" t="s">
        <v>123</v>
      </c>
      <c r="K45" t="s">
        <v>102</v>
      </c>
      <c r="L45" s="78">
        <v>4.65E-2</v>
      </c>
      <c r="M45" s="78">
        <v>4.65E-2</v>
      </c>
      <c r="N45" s="77">
        <v>6630593.1600000001</v>
      </c>
      <c r="O45" s="77">
        <v>99.07</v>
      </c>
      <c r="P45" s="77">
        <v>6568.9286436120001</v>
      </c>
      <c r="Q45" s="78">
        <v>2.3E-3</v>
      </c>
      <c r="R45" s="78">
        <v>2.0000000000000001E-4</v>
      </c>
      <c r="W45" s="95"/>
    </row>
    <row r="46" spans="2:23">
      <c r="B46" t="s">
        <v>4722</v>
      </c>
      <c r="C46" t="s">
        <v>2863</v>
      </c>
      <c r="D46" s="94">
        <v>448547</v>
      </c>
      <c r="E46"/>
      <c r="F46" s="105" t="s">
        <v>4809</v>
      </c>
      <c r="G46" s="86">
        <v>42643</v>
      </c>
      <c r="H46" t="s">
        <v>211</v>
      </c>
      <c r="I46" s="77">
        <v>4.59</v>
      </c>
      <c r="J46" t="s">
        <v>123</v>
      </c>
      <c r="K46" t="s">
        <v>102</v>
      </c>
      <c r="L46" s="78">
        <v>4.6899999999999997E-2</v>
      </c>
      <c r="M46" s="78">
        <v>4.6899999999999997E-2</v>
      </c>
      <c r="N46" s="77">
        <v>7410755.3899999997</v>
      </c>
      <c r="O46" s="77">
        <v>96.82</v>
      </c>
      <c r="P46" s="77">
        <v>7175.0933685979999</v>
      </c>
      <c r="Q46" s="78">
        <v>2.5000000000000001E-3</v>
      </c>
      <c r="R46" s="78">
        <v>2.9999999999999997E-4</v>
      </c>
      <c r="W46" s="95"/>
    </row>
    <row r="47" spans="2:23">
      <c r="B47" t="s">
        <v>4722</v>
      </c>
      <c r="C47" t="s">
        <v>2863</v>
      </c>
      <c r="D47" s="94">
        <v>496264</v>
      </c>
      <c r="E47"/>
      <c r="F47" s="105" t="s">
        <v>4809</v>
      </c>
      <c r="G47" s="86">
        <v>43100</v>
      </c>
      <c r="H47" t="s">
        <v>211</v>
      </c>
      <c r="I47" s="77">
        <v>7.55</v>
      </c>
      <c r="J47" t="s">
        <v>123</v>
      </c>
      <c r="K47" t="s">
        <v>102</v>
      </c>
      <c r="L47" s="78">
        <v>6.2300000000000001E-2</v>
      </c>
      <c r="M47" s="78">
        <v>6.2300000000000001E-2</v>
      </c>
      <c r="N47" s="77">
        <v>4237364.17</v>
      </c>
      <c r="O47" s="77">
        <v>110.52</v>
      </c>
      <c r="P47" s="77">
        <v>4683.1348806839997</v>
      </c>
      <c r="Q47" s="78">
        <v>1.6999999999999999E-3</v>
      </c>
      <c r="R47" s="78">
        <v>2.0000000000000001E-4</v>
      </c>
      <c r="W47" s="95"/>
    </row>
    <row r="48" spans="2:23">
      <c r="B48" t="s">
        <v>4722</v>
      </c>
      <c r="C48" t="s">
        <v>2863</v>
      </c>
      <c r="D48" s="94">
        <v>496073</v>
      </c>
      <c r="E48"/>
      <c r="F48" s="105" t="s">
        <v>4809</v>
      </c>
      <c r="G48" s="86">
        <v>43100</v>
      </c>
      <c r="H48" t="s">
        <v>211</v>
      </c>
      <c r="I48" s="77">
        <v>8.2799999999999994</v>
      </c>
      <c r="J48" t="s">
        <v>123</v>
      </c>
      <c r="K48" t="s">
        <v>102</v>
      </c>
      <c r="L48" s="78">
        <v>3.8600000000000002E-2</v>
      </c>
      <c r="M48" s="78">
        <v>3.8600000000000002E-2</v>
      </c>
      <c r="N48" s="77">
        <v>9686894.0800000001</v>
      </c>
      <c r="O48" s="77">
        <v>117.33</v>
      </c>
      <c r="P48" s="77">
        <v>11365.632824064</v>
      </c>
      <c r="Q48" s="78">
        <v>4.0000000000000001E-3</v>
      </c>
      <c r="R48" s="78">
        <v>4.0000000000000002E-4</v>
      </c>
      <c r="W48" s="95"/>
    </row>
    <row r="49" spans="2:23">
      <c r="B49" t="s">
        <v>4722</v>
      </c>
      <c r="C49" t="s">
        <v>2863</v>
      </c>
      <c r="D49" s="94">
        <v>496075</v>
      </c>
      <c r="E49"/>
      <c r="F49" s="105" t="s">
        <v>4809</v>
      </c>
      <c r="G49" s="86">
        <v>43100</v>
      </c>
      <c r="H49" t="s">
        <v>211</v>
      </c>
      <c r="I49" s="77">
        <v>7.99</v>
      </c>
      <c r="J49" t="s">
        <v>123</v>
      </c>
      <c r="K49" t="s">
        <v>102</v>
      </c>
      <c r="L49" s="78">
        <v>4.8800000000000003E-2</v>
      </c>
      <c r="M49" s="78">
        <v>4.9299999999999997E-2</v>
      </c>
      <c r="N49" s="77">
        <v>15937583.01</v>
      </c>
      <c r="O49" s="77">
        <v>101.73</v>
      </c>
      <c r="P49" s="77">
        <v>16213.303196073</v>
      </c>
      <c r="Q49" s="78">
        <v>5.7000000000000002E-3</v>
      </c>
      <c r="R49" s="78">
        <v>5.9999999999999995E-4</v>
      </c>
      <c r="W49" s="95"/>
    </row>
    <row r="50" spans="2:23">
      <c r="B50" t="s">
        <v>4722</v>
      </c>
      <c r="C50" t="s">
        <v>2863</v>
      </c>
      <c r="D50" s="94">
        <v>496072</v>
      </c>
      <c r="E50"/>
      <c r="F50" s="105" t="s">
        <v>4809</v>
      </c>
      <c r="G50" s="86">
        <v>43100</v>
      </c>
      <c r="H50" t="s">
        <v>211</v>
      </c>
      <c r="I50" s="77">
        <v>7.36</v>
      </c>
      <c r="J50" t="s">
        <v>123</v>
      </c>
      <c r="K50" t="s">
        <v>102</v>
      </c>
      <c r="L50" s="78">
        <v>1.6299999999999999E-2</v>
      </c>
      <c r="M50" s="78">
        <v>1.6299999999999999E-2</v>
      </c>
      <c r="N50" s="77">
        <v>7042308.3700000001</v>
      </c>
      <c r="O50" s="77">
        <v>121</v>
      </c>
      <c r="P50" s="77">
        <v>8521.1931277000003</v>
      </c>
      <c r="Q50" s="78">
        <v>3.0000000000000001E-3</v>
      </c>
      <c r="R50" s="78">
        <v>2.9999999999999997E-4</v>
      </c>
      <c r="W50" s="95"/>
    </row>
    <row r="51" spans="2:23">
      <c r="B51" t="s">
        <v>4722</v>
      </c>
      <c r="C51" t="s">
        <v>2863</v>
      </c>
      <c r="D51" s="94">
        <v>496263</v>
      </c>
      <c r="E51"/>
      <c r="F51" s="105" t="s">
        <v>4809</v>
      </c>
      <c r="G51" s="86">
        <v>43100</v>
      </c>
      <c r="H51" t="s">
        <v>211</v>
      </c>
      <c r="I51" s="77">
        <v>6.15</v>
      </c>
      <c r="J51" t="s">
        <v>123</v>
      </c>
      <c r="K51" t="s">
        <v>102</v>
      </c>
      <c r="L51" s="78">
        <v>4.53E-2</v>
      </c>
      <c r="M51" s="78">
        <v>4.53E-2</v>
      </c>
      <c r="N51" s="77">
        <v>19397971.91</v>
      </c>
      <c r="O51" s="77">
        <v>96.05</v>
      </c>
      <c r="P51" s="77">
        <v>18631.752019554999</v>
      </c>
      <c r="Q51" s="78">
        <v>6.6E-3</v>
      </c>
      <c r="R51" s="78">
        <v>6.9999999999999999E-4</v>
      </c>
      <c r="W51" s="95"/>
    </row>
    <row r="52" spans="2:23">
      <c r="B52" t="s">
        <v>4722</v>
      </c>
      <c r="C52" t="s">
        <v>2863</v>
      </c>
      <c r="D52" s="94">
        <v>435944</v>
      </c>
      <c r="E52"/>
      <c r="F52" s="105" t="s">
        <v>4809</v>
      </c>
      <c r="G52" s="86">
        <v>42551</v>
      </c>
      <c r="H52" t="s">
        <v>211</v>
      </c>
      <c r="I52" s="77">
        <v>7.79</v>
      </c>
      <c r="J52" t="s">
        <v>123</v>
      </c>
      <c r="K52" t="s">
        <v>102</v>
      </c>
      <c r="L52" s="78">
        <v>4.1300000000000003E-2</v>
      </c>
      <c r="M52" s="78">
        <v>4.1200000000000001E-2</v>
      </c>
      <c r="N52" s="77">
        <v>10178843.4</v>
      </c>
      <c r="O52" s="77">
        <v>111.47</v>
      </c>
      <c r="P52" s="77">
        <v>11346.356737980001</v>
      </c>
      <c r="Q52" s="78">
        <v>4.0000000000000001E-3</v>
      </c>
      <c r="R52" s="78">
        <v>4.0000000000000002E-4</v>
      </c>
      <c r="W52" s="95"/>
    </row>
    <row r="53" spans="2:23">
      <c r="B53" t="s">
        <v>4722</v>
      </c>
      <c r="C53" t="s">
        <v>2863</v>
      </c>
      <c r="D53" s="94">
        <v>448456</v>
      </c>
      <c r="E53"/>
      <c r="F53" s="105" t="s">
        <v>4809</v>
      </c>
      <c r="G53" s="86">
        <v>42643</v>
      </c>
      <c r="H53" t="s">
        <v>211</v>
      </c>
      <c r="I53" s="77">
        <v>7.22</v>
      </c>
      <c r="J53" t="s">
        <v>123</v>
      </c>
      <c r="K53" t="s">
        <v>102</v>
      </c>
      <c r="L53" s="78">
        <v>3.3300000000000003E-2</v>
      </c>
      <c r="M53" s="78">
        <v>3.3300000000000003E-2</v>
      </c>
      <c r="N53" s="77">
        <v>7609948.3700000001</v>
      </c>
      <c r="O53" s="77">
        <v>116.37</v>
      </c>
      <c r="P53" s="77">
        <v>8855.6969181690001</v>
      </c>
      <c r="Q53" s="78">
        <v>3.0999999999999999E-3</v>
      </c>
      <c r="R53" s="78">
        <v>2.9999999999999997E-4</v>
      </c>
      <c r="W53" s="95"/>
    </row>
    <row r="54" spans="2:23">
      <c r="B54" t="s">
        <v>4722</v>
      </c>
      <c r="C54" t="s">
        <v>2863</v>
      </c>
      <c r="D54" s="94">
        <v>435943</v>
      </c>
      <c r="E54"/>
      <c r="F54" s="105" t="s">
        <v>4809</v>
      </c>
      <c r="G54" s="86">
        <v>42551</v>
      </c>
      <c r="H54" t="s">
        <v>211</v>
      </c>
      <c r="I54" s="77">
        <v>6.97</v>
      </c>
      <c r="J54" t="s">
        <v>123</v>
      </c>
      <c r="K54" t="s">
        <v>102</v>
      </c>
      <c r="L54" s="78">
        <v>2.24E-2</v>
      </c>
      <c r="M54" s="78">
        <v>2.24E-2</v>
      </c>
      <c r="N54" s="77">
        <v>6794761.46</v>
      </c>
      <c r="O54" s="77">
        <v>115.72</v>
      </c>
      <c r="P54" s="77">
        <v>7862.8979615119997</v>
      </c>
      <c r="Q54" s="78">
        <v>2.8E-3</v>
      </c>
      <c r="R54" s="78">
        <v>2.9999999999999997E-4</v>
      </c>
      <c r="W54" s="95"/>
    </row>
    <row r="55" spans="2:23">
      <c r="B55" t="s">
        <v>4722</v>
      </c>
      <c r="C55" t="s">
        <v>2863</v>
      </c>
      <c r="D55" s="94">
        <v>448455</v>
      </c>
      <c r="E55"/>
      <c r="F55" s="105" t="s">
        <v>4809</v>
      </c>
      <c r="G55" s="86">
        <v>42643</v>
      </c>
      <c r="H55" t="s">
        <v>211</v>
      </c>
      <c r="I55" s="77">
        <v>6.02</v>
      </c>
      <c r="J55" t="s">
        <v>123</v>
      </c>
      <c r="K55" t="s">
        <v>102</v>
      </c>
      <c r="L55" s="78">
        <v>2.0400000000000001E-2</v>
      </c>
      <c r="M55" s="78">
        <v>2.0400000000000001E-2</v>
      </c>
      <c r="N55" s="77">
        <v>5131233.47</v>
      </c>
      <c r="O55" s="77">
        <v>116.02</v>
      </c>
      <c r="P55" s="77">
        <v>5953.2570718939996</v>
      </c>
      <c r="Q55" s="78">
        <v>2.0999999999999999E-3</v>
      </c>
      <c r="R55" s="78">
        <v>2.0000000000000001E-4</v>
      </c>
      <c r="W55" s="95"/>
    </row>
    <row r="56" spans="2:23">
      <c r="B56" t="s">
        <v>4722</v>
      </c>
      <c r="C56" t="s">
        <v>2863</v>
      </c>
      <c r="D56" s="94">
        <v>542103</v>
      </c>
      <c r="E56"/>
      <c r="F56" s="105" t="s">
        <v>4809</v>
      </c>
      <c r="G56" s="86">
        <v>43555</v>
      </c>
      <c r="H56" t="s">
        <v>211</v>
      </c>
      <c r="I56" s="77">
        <v>3.45</v>
      </c>
      <c r="J56" t="s">
        <v>123</v>
      </c>
      <c r="K56" t="s">
        <v>102</v>
      </c>
      <c r="L56" s="78">
        <v>5.6500000000000002E-2</v>
      </c>
      <c r="M56" s="78">
        <v>5.6500000000000002E-2</v>
      </c>
      <c r="N56" s="77">
        <v>858946.21</v>
      </c>
      <c r="O56" s="77">
        <v>100.77</v>
      </c>
      <c r="P56" s="77">
        <v>865.56009581700005</v>
      </c>
      <c r="Q56" s="78">
        <v>2.9999999999999997E-4</v>
      </c>
      <c r="R56" s="78">
        <v>0</v>
      </c>
      <c r="W56" s="95"/>
    </row>
    <row r="57" spans="2:23">
      <c r="B57" t="s">
        <v>4722</v>
      </c>
      <c r="C57" t="s">
        <v>2863</v>
      </c>
      <c r="D57" s="94">
        <v>542104</v>
      </c>
      <c r="E57"/>
      <c r="F57" s="105" t="s">
        <v>4809</v>
      </c>
      <c r="G57" s="86">
        <v>43555</v>
      </c>
      <c r="H57" t="s">
        <v>211</v>
      </c>
      <c r="I57" s="77">
        <v>5.16</v>
      </c>
      <c r="J57" t="s">
        <v>123</v>
      </c>
      <c r="K57" t="s">
        <v>102</v>
      </c>
      <c r="L57" s="78">
        <v>4.7100000000000003E-2</v>
      </c>
      <c r="M57" s="78">
        <v>4.7800000000000002E-2</v>
      </c>
      <c r="N57" s="77">
        <v>10184392.109999999</v>
      </c>
      <c r="O57" s="77">
        <v>101.63</v>
      </c>
      <c r="P57" s="77">
        <v>10350.397701393</v>
      </c>
      <c r="Q57" s="78">
        <v>3.7000000000000002E-3</v>
      </c>
      <c r="R57" s="78">
        <v>4.0000000000000002E-4</v>
      </c>
      <c r="W57" s="95"/>
    </row>
    <row r="58" spans="2:23">
      <c r="B58" t="s">
        <v>4722</v>
      </c>
      <c r="C58" t="s">
        <v>2863</v>
      </c>
      <c r="D58" s="94">
        <v>542102</v>
      </c>
      <c r="E58"/>
      <c r="F58" s="105" t="s">
        <v>4809</v>
      </c>
      <c r="G58" s="86">
        <v>43555</v>
      </c>
      <c r="H58" t="s">
        <v>211</v>
      </c>
      <c r="I58" s="77">
        <v>5.58</v>
      </c>
      <c r="J58" t="s">
        <v>123</v>
      </c>
      <c r="K58" t="s">
        <v>102</v>
      </c>
      <c r="L58" s="78">
        <v>2.47E-2</v>
      </c>
      <c r="M58" s="78">
        <v>2.47E-2</v>
      </c>
      <c r="N58" s="77">
        <v>2070531.51</v>
      </c>
      <c r="O58" s="77">
        <v>131.55000000000001</v>
      </c>
      <c r="P58" s="77">
        <v>2723.7842014050002</v>
      </c>
      <c r="Q58" s="78">
        <v>1E-3</v>
      </c>
      <c r="R58" s="78">
        <v>1E-4</v>
      </c>
      <c r="W58" s="95"/>
    </row>
    <row r="59" spans="2:23">
      <c r="B59" t="s">
        <v>4722</v>
      </c>
      <c r="C59" t="s">
        <v>2863</v>
      </c>
      <c r="D59" s="94">
        <v>542101</v>
      </c>
      <c r="E59"/>
      <c r="F59" s="105" t="s">
        <v>4809</v>
      </c>
      <c r="G59" s="86">
        <v>43555</v>
      </c>
      <c r="H59" t="s">
        <v>211</v>
      </c>
      <c r="I59" s="77">
        <v>5.03</v>
      </c>
      <c r="J59" t="s">
        <v>123</v>
      </c>
      <c r="K59" t="s">
        <v>102</v>
      </c>
      <c r="L59" s="78">
        <v>5.7299999999999997E-2</v>
      </c>
      <c r="M59" s="78">
        <v>5.7299999999999997E-2</v>
      </c>
      <c r="N59" s="77">
        <v>4953709.12</v>
      </c>
      <c r="O59" s="77">
        <v>121.16</v>
      </c>
      <c r="P59" s="77">
        <v>6001.913969792</v>
      </c>
      <c r="Q59" s="78">
        <v>2.0999999999999999E-3</v>
      </c>
      <c r="R59" s="78">
        <v>2.0000000000000001E-4</v>
      </c>
      <c r="W59" s="95"/>
    </row>
    <row r="60" spans="2:23">
      <c r="B60" t="s">
        <v>4722</v>
      </c>
      <c r="C60" t="s">
        <v>2863</v>
      </c>
      <c r="D60" s="94">
        <v>542100</v>
      </c>
      <c r="E60"/>
      <c r="F60" s="105" t="s">
        <v>4809</v>
      </c>
      <c r="G60" s="86">
        <v>43555</v>
      </c>
      <c r="H60" t="s">
        <v>211</v>
      </c>
      <c r="I60" s="77">
        <v>5.87</v>
      </c>
      <c r="J60" t="s">
        <v>123</v>
      </c>
      <c r="K60" t="s">
        <v>102</v>
      </c>
      <c r="L60" s="78">
        <v>3.0800000000000001E-2</v>
      </c>
      <c r="M60" s="78">
        <v>3.0800000000000001E-2</v>
      </c>
      <c r="N60" s="77">
        <v>7597326.8499999996</v>
      </c>
      <c r="O60" s="77">
        <v>116.4</v>
      </c>
      <c r="P60" s="77">
        <v>8843.2884534000004</v>
      </c>
      <c r="Q60" s="78">
        <v>3.0999999999999999E-3</v>
      </c>
      <c r="R60" s="78">
        <v>2.9999999999999997E-4</v>
      </c>
      <c r="W60" s="95"/>
    </row>
    <row r="61" spans="2:23">
      <c r="B61" t="s">
        <v>4722</v>
      </c>
      <c r="C61" t="s">
        <v>2863</v>
      </c>
      <c r="D61" s="94">
        <v>542099</v>
      </c>
      <c r="E61"/>
      <c r="F61" s="105" t="s">
        <v>4809</v>
      </c>
      <c r="G61" s="86">
        <v>43555</v>
      </c>
      <c r="H61" t="s">
        <v>211</v>
      </c>
      <c r="I61" s="77">
        <v>4.05</v>
      </c>
      <c r="J61" t="s">
        <v>123</v>
      </c>
      <c r="K61" t="s">
        <v>102</v>
      </c>
      <c r="L61" s="78">
        <v>2.52E-2</v>
      </c>
      <c r="M61" s="78">
        <v>2.53E-2</v>
      </c>
      <c r="N61" s="77">
        <v>3778570.52</v>
      </c>
      <c r="O61" s="77">
        <v>123.33</v>
      </c>
      <c r="P61" s="77">
        <v>4660.1110223160003</v>
      </c>
      <c r="Q61" s="78">
        <v>1.6000000000000001E-3</v>
      </c>
      <c r="R61" s="78">
        <v>2.0000000000000001E-4</v>
      </c>
      <c r="W61" s="95"/>
    </row>
    <row r="62" spans="2:23">
      <c r="B62" s="79" t="s">
        <v>2865</v>
      </c>
      <c r="I62" s="81">
        <v>0</v>
      </c>
      <c r="M62" s="80">
        <v>0</v>
      </c>
      <c r="N62" s="81">
        <v>0</v>
      </c>
      <c r="P62" s="81">
        <v>0</v>
      </c>
      <c r="Q62" s="80">
        <v>0</v>
      </c>
      <c r="R62" s="80">
        <v>0</v>
      </c>
    </row>
    <row r="63" spans="2:23">
      <c r="B63" t="s">
        <v>210</v>
      </c>
      <c r="D63" s="94">
        <v>0</v>
      </c>
      <c r="F63" t="s">
        <v>210</v>
      </c>
      <c r="I63" s="77">
        <v>0</v>
      </c>
      <c r="J63" t="s">
        <v>210</v>
      </c>
      <c r="K63" t="s">
        <v>210</v>
      </c>
      <c r="L63" s="78">
        <v>0</v>
      </c>
      <c r="M63" s="78">
        <v>0</v>
      </c>
      <c r="N63" s="77">
        <v>0</v>
      </c>
      <c r="O63" s="77">
        <v>0</v>
      </c>
      <c r="P63" s="77">
        <v>0</v>
      </c>
      <c r="Q63" s="78">
        <v>0</v>
      </c>
      <c r="R63" s="78">
        <v>0</v>
      </c>
    </row>
    <row r="64" spans="2:23">
      <c r="B64" s="79" t="s">
        <v>2866</v>
      </c>
      <c r="I64" s="81">
        <v>5.09</v>
      </c>
      <c r="M64" s="80">
        <v>4.9099999999999998E-2</v>
      </c>
      <c r="N64" s="81">
        <v>963589002.5</v>
      </c>
      <c r="P64" s="81">
        <v>1086843.6071386042</v>
      </c>
      <c r="Q64" s="80">
        <v>0.38350000000000001</v>
      </c>
      <c r="R64" s="80">
        <v>4.0099999999999997E-2</v>
      </c>
    </row>
    <row r="65" spans="2:23">
      <c r="B65" t="s">
        <v>4724</v>
      </c>
      <c r="C65" t="s">
        <v>2867</v>
      </c>
      <c r="D65" s="94">
        <v>4563</v>
      </c>
      <c r="E65"/>
      <c r="F65" t="s">
        <v>397</v>
      </c>
      <c r="G65" s="86">
        <v>42368</v>
      </c>
      <c r="H65" t="s">
        <v>207</v>
      </c>
      <c r="I65" s="77">
        <v>6.96</v>
      </c>
      <c r="J65" t="s">
        <v>127</v>
      </c>
      <c r="K65" t="s">
        <v>102</v>
      </c>
      <c r="L65" s="78">
        <v>3.1699999999999999E-2</v>
      </c>
      <c r="M65" s="78">
        <v>2.52E-2</v>
      </c>
      <c r="N65" s="77">
        <v>1679463.91</v>
      </c>
      <c r="O65" s="77">
        <v>117.59</v>
      </c>
      <c r="P65" s="77">
        <v>1974.8816117690001</v>
      </c>
      <c r="Q65" s="78">
        <v>6.9999999999999999E-4</v>
      </c>
      <c r="R65" s="78">
        <v>1E-4</v>
      </c>
      <c r="W65" s="95"/>
    </row>
    <row r="66" spans="2:23">
      <c r="B66" t="s">
        <v>4724</v>
      </c>
      <c r="C66" t="s">
        <v>2867</v>
      </c>
      <c r="D66" s="94">
        <v>4693</v>
      </c>
      <c r="E66"/>
      <c r="F66" t="s">
        <v>397</v>
      </c>
      <c r="G66" s="86">
        <v>42388</v>
      </c>
      <c r="H66" t="s">
        <v>207</v>
      </c>
      <c r="I66" s="77">
        <v>6.95</v>
      </c>
      <c r="J66" t="s">
        <v>127</v>
      </c>
      <c r="K66" t="s">
        <v>102</v>
      </c>
      <c r="L66" s="78">
        <v>3.1699999999999999E-2</v>
      </c>
      <c r="M66" s="78">
        <v>2.5399999999999999E-2</v>
      </c>
      <c r="N66" s="77">
        <v>2351249.48</v>
      </c>
      <c r="O66" s="77">
        <v>117.74</v>
      </c>
      <c r="P66" s="77">
        <v>2768.3611377520001</v>
      </c>
      <c r="Q66" s="78">
        <v>1E-3</v>
      </c>
      <c r="R66" s="78">
        <v>1E-4</v>
      </c>
      <c r="W66" s="95"/>
    </row>
    <row r="67" spans="2:23">
      <c r="B67" t="s">
        <v>4724</v>
      </c>
      <c r="C67" t="s">
        <v>2867</v>
      </c>
      <c r="D67" s="94">
        <v>425769</v>
      </c>
      <c r="E67"/>
      <c r="F67" t="s">
        <v>397</v>
      </c>
      <c r="G67" s="86">
        <v>42509</v>
      </c>
      <c r="H67" t="s">
        <v>207</v>
      </c>
      <c r="I67" s="77">
        <v>7.01</v>
      </c>
      <c r="J67" t="s">
        <v>127</v>
      </c>
      <c r="K67" t="s">
        <v>102</v>
      </c>
      <c r="L67" s="78">
        <v>2.7400000000000001E-2</v>
      </c>
      <c r="M67" s="78">
        <v>2.7E-2</v>
      </c>
      <c r="N67" s="77">
        <v>2351249.48</v>
      </c>
      <c r="O67" s="77">
        <v>113.6</v>
      </c>
      <c r="P67" s="77">
        <v>2671.0194092800002</v>
      </c>
      <c r="Q67" s="78">
        <v>8.9999999999999998E-4</v>
      </c>
      <c r="R67" s="78">
        <v>1E-4</v>
      </c>
      <c r="W67" s="95"/>
    </row>
    <row r="68" spans="2:23">
      <c r="B68" t="s">
        <v>4724</v>
      </c>
      <c r="C68" t="s">
        <v>2867</v>
      </c>
      <c r="D68" s="94">
        <v>455714</v>
      </c>
      <c r="E68"/>
      <c r="F68" t="s">
        <v>397</v>
      </c>
      <c r="G68" s="86">
        <v>42723</v>
      </c>
      <c r="H68" t="s">
        <v>207</v>
      </c>
      <c r="I68" s="77">
        <v>6.93</v>
      </c>
      <c r="J68" t="s">
        <v>127</v>
      </c>
      <c r="K68" t="s">
        <v>102</v>
      </c>
      <c r="L68" s="78">
        <v>3.15E-2</v>
      </c>
      <c r="M68" s="78">
        <v>2.8299999999999999E-2</v>
      </c>
      <c r="N68" s="77">
        <v>335892.76</v>
      </c>
      <c r="O68" s="77">
        <v>115.4</v>
      </c>
      <c r="P68" s="77">
        <v>387.62024503999999</v>
      </c>
      <c r="Q68" s="78">
        <v>1E-4</v>
      </c>
      <c r="R68" s="78">
        <v>0</v>
      </c>
      <c r="W68" s="95"/>
    </row>
    <row r="69" spans="2:23">
      <c r="B69" t="s">
        <v>4724</v>
      </c>
      <c r="C69" t="s">
        <v>2867</v>
      </c>
      <c r="D69" s="94">
        <v>474664</v>
      </c>
      <c r="E69"/>
      <c r="F69" t="s">
        <v>397</v>
      </c>
      <c r="G69" s="86">
        <v>42918</v>
      </c>
      <c r="H69" t="s">
        <v>207</v>
      </c>
      <c r="I69" s="77">
        <v>6.89</v>
      </c>
      <c r="J69" t="s">
        <v>127</v>
      </c>
      <c r="K69" t="s">
        <v>102</v>
      </c>
      <c r="L69" s="78">
        <v>3.1899999999999998E-2</v>
      </c>
      <c r="M69" s="78">
        <v>3.1E-2</v>
      </c>
      <c r="N69" s="77">
        <v>1679463.91</v>
      </c>
      <c r="O69" s="77">
        <v>112.82</v>
      </c>
      <c r="P69" s="77">
        <v>1894.771183262</v>
      </c>
      <c r="Q69" s="78">
        <v>6.9999999999999999E-4</v>
      </c>
      <c r="R69" s="78">
        <v>1E-4</v>
      </c>
      <c r="W69" s="95"/>
    </row>
    <row r="70" spans="2:23">
      <c r="B70" t="s">
        <v>4724</v>
      </c>
      <c r="C70" t="s">
        <v>2867</v>
      </c>
      <c r="D70" s="94">
        <v>7520</v>
      </c>
      <c r="E70"/>
      <c r="F70" t="s">
        <v>397</v>
      </c>
      <c r="G70" s="86">
        <v>43915</v>
      </c>
      <c r="H70" t="s">
        <v>207</v>
      </c>
      <c r="I70" s="77">
        <v>6.92</v>
      </c>
      <c r="J70" t="s">
        <v>127</v>
      </c>
      <c r="K70" t="s">
        <v>102</v>
      </c>
      <c r="L70" s="78">
        <v>2.6599999999999999E-2</v>
      </c>
      <c r="M70" s="78">
        <v>3.6700000000000003E-2</v>
      </c>
      <c r="N70" s="77">
        <v>3535713.51</v>
      </c>
      <c r="O70" s="77">
        <v>104.02</v>
      </c>
      <c r="P70" s="77">
        <v>3677.8491931019998</v>
      </c>
      <c r="Q70" s="78">
        <v>1.2999999999999999E-3</v>
      </c>
      <c r="R70" s="78">
        <v>1E-4</v>
      </c>
      <c r="W70" s="95"/>
    </row>
    <row r="71" spans="2:23">
      <c r="B71" t="s">
        <v>4724</v>
      </c>
      <c r="C71" t="s">
        <v>2867</v>
      </c>
      <c r="D71" s="94">
        <v>8115</v>
      </c>
      <c r="E71"/>
      <c r="F71" t="s">
        <v>397</v>
      </c>
      <c r="G71" s="86">
        <v>44168</v>
      </c>
      <c r="H71" t="s">
        <v>207</v>
      </c>
      <c r="I71" s="77">
        <v>7.05</v>
      </c>
      <c r="J71" t="s">
        <v>127</v>
      </c>
      <c r="K71" t="s">
        <v>102</v>
      </c>
      <c r="L71" s="78">
        <v>1.89E-2</v>
      </c>
      <c r="M71" s="78">
        <v>3.9100000000000003E-2</v>
      </c>
      <c r="N71" s="77">
        <v>3580946.5</v>
      </c>
      <c r="O71" s="77">
        <v>96.63</v>
      </c>
      <c r="P71" s="77">
        <v>3460.2686029500001</v>
      </c>
      <c r="Q71" s="78">
        <v>1.1999999999999999E-3</v>
      </c>
      <c r="R71" s="78">
        <v>1E-4</v>
      </c>
      <c r="W71" s="95"/>
    </row>
    <row r="72" spans="2:23">
      <c r="B72" t="s">
        <v>4724</v>
      </c>
      <c r="C72" t="s">
        <v>2867</v>
      </c>
      <c r="D72" s="94">
        <v>8349</v>
      </c>
      <c r="E72"/>
      <c r="F72" t="s">
        <v>397</v>
      </c>
      <c r="G72" s="86">
        <v>44277</v>
      </c>
      <c r="H72" t="s">
        <v>207</v>
      </c>
      <c r="I72" s="77">
        <v>6.97</v>
      </c>
      <c r="J72" t="s">
        <v>127</v>
      </c>
      <c r="K72" t="s">
        <v>102</v>
      </c>
      <c r="L72" s="78">
        <v>1.9E-2</v>
      </c>
      <c r="M72" s="78">
        <v>4.6100000000000002E-2</v>
      </c>
      <c r="N72" s="77">
        <v>5445438.2199999997</v>
      </c>
      <c r="O72" s="77">
        <v>92.35</v>
      </c>
      <c r="P72" s="77">
        <v>5028.8621961700001</v>
      </c>
      <c r="Q72" s="78">
        <v>1.8E-3</v>
      </c>
      <c r="R72" s="78">
        <v>2.0000000000000001E-4</v>
      </c>
      <c r="W72" s="95"/>
    </row>
    <row r="73" spans="2:23">
      <c r="B73" t="s">
        <v>4723</v>
      </c>
      <c r="C73" t="s">
        <v>2867</v>
      </c>
      <c r="D73" s="94">
        <v>90150400</v>
      </c>
      <c r="E73"/>
      <c r="F73" t="s">
        <v>372</v>
      </c>
      <c r="G73" s="86">
        <v>42186</v>
      </c>
      <c r="H73" t="s">
        <v>148</v>
      </c>
      <c r="I73" s="77">
        <v>1.93</v>
      </c>
      <c r="J73" t="s">
        <v>127</v>
      </c>
      <c r="K73" t="s">
        <v>106</v>
      </c>
      <c r="L73" s="78">
        <v>9.8500000000000004E-2</v>
      </c>
      <c r="M73" s="78">
        <v>6.2E-2</v>
      </c>
      <c r="N73" s="77">
        <v>2132669.12</v>
      </c>
      <c r="O73" s="77">
        <v>109.63</v>
      </c>
      <c r="P73" s="77">
        <v>8999.1358064293399</v>
      </c>
      <c r="Q73" s="78">
        <v>3.2000000000000002E-3</v>
      </c>
      <c r="R73" s="78">
        <v>2.9999999999999997E-4</v>
      </c>
      <c r="W73" s="95"/>
    </row>
    <row r="74" spans="2:23">
      <c r="B74" t="s">
        <v>4723</v>
      </c>
      <c r="C74" t="s">
        <v>2867</v>
      </c>
      <c r="D74" s="94">
        <v>6387</v>
      </c>
      <c r="E74"/>
      <c r="F74" t="s">
        <v>372</v>
      </c>
      <c r="G74" s="86">
        <v>43100</v>
      </c>
      <c r="H74" t="s">
        <v>148</v>
      </c>
      <c r="I74" s="77">
        <v>1.93</v>
      </c>
      <c r="J74" t="s">
        <v>127</v>
      </c>
      <c r="K74" t="s">
        <v>106</v>
      </c>
      <c r="L74" s="78">
        <v>9.8500000000000004E-2</v>
      </c>
      <c r="M74" s="78">
        <v>6.2E-2</v>
      </c>
      <c r="N74" s="77">
        <v>1762322.58</v>
      </c>
      <c r="O74" s="77">
        <v>109.63000000000005</v>
      </c>
      <c r="P74" s="77">
        <v>7436.3998069034496</v>
      </c>
      <c r="Q74" s="78">
        <v>2.5999999999999999E-3</v>
      </c>
      <c r="R74" s="78">
        <v>2.9999999999999997E-4</v>
      </c>
      <c r="W74" s="95"/>
    </row>
    <row r="75" spans="2:23">
      <c r="B75" t="s">
        <v>4723</v>
      </c>
      <c r="C75" t="s">
        <v>2867</v>
      </c>
      <c r="D75" s="94">
        <v>55061</v>
      </c>
      <c r="E75"/>
      <c r="F75" t="s">
        <v>372</v>
      </c>
      <c r="G75" s="86">
        <v>38533</v>
      </c>
      <c r="H75" t="s">
        <v>148</v>
      </c>
      <c r="I75" s="77">
        <v>1.93</v>
      </c>
      <c r="J75" t="s">
        <v>127</v>
      </c>
      <c r="K75" t="s">
        <v>102</v>
      </c>
      <c r="L75" s="78">
        <v>3.85E-2</v>
      </c>
      <c r="M75" s="78">
        <v>2.3900000000000001E-2</v>
      </c>
      <c r="N75" s="77">
        <v>265816.8</v>
      </c>
      <c r="O75" s="77">
        <v>147.97</v>
      </c>
      <c r="P75" s="77">
        <v>393.32911896000002</v>
      </c>
      <c r="Q75" s="78">
        <v>1E-4</v>
      </c>
      <c r="R75" s="78">
        <v>0</v>
      </c>
      <c r="W75" s="95"/>
    </row>
    <row r="76" spans="2:23">
      <c r="B76" t="s">
        <v>4729</v>
      </c>
      <c r="C76" t="s">
        <v>2863</v>
      </c>
      <c r="D76" s="94">
        <v>371197</v>
      </c>
      <c r="E76"/>
      <c r="F76" t="s">
        <v>413</v>
      </c>
      <c r="G76" s="86">
        <v>42052</v>
      </c>
      <c r="H76" t="s">
        <v>148</v>
      </c>
      <c r="I76" s="77">
        <v>3.87</v>
      </c>
      <c r="J76" t="s">
        <v>713</v>
      </c>
      <c r="K76" t="s">
        <v>102</v>
      </c>
      <c r="L76" s="78">
        <v>2.98E-2</v>
      </c>
      <c r="M76" s="78">
        <v>2.3300000000000001E-2</v>
      </c>
      <c r="N76" s="77">
        <v>5341166.93</v>
      </c>
      <c r="O76" s="77">
        <v>116.84</v>
      </c>
      <c r="P76" s="77">
        <v>6240.6194410119997</v>
      </c>
      <c r="Q76" s="78">
        <v>2.2000000000000001E-3</v>
      </c>
      <c r="R76" s="78">
        <v>2.0000000000000001E-4</v>
      </c>
      <c r="W76" s="95"/>
    </row>
    <row r="77" spans="2:23">
      <c r="B77" t="s">
        <v>4727</v>
      </c>
      <c r="C77" t="s">
        <v>2867</v>
      </c>
      <c r="D77" s="94">
        <v>379497</v>
      </c>
      <c r="E77"/>
      <c r="F77" t="s">
        <v>413</v>
      </c>
      <c r="G77" s="86">
        <v>42122</v>
      </c>
      <c r="H77" t="s">
        <v>148</v>
      </c>
      <c r="I77" s="77">
        <v>4.21</v>
      </c>
      <c r="J77" t="s">
        <v>371</v>
      </c>
      <c r="K77" t="s">
        <v>102</v>
      </c>
      <c r="L77" s="78">
        <v>2.98E-2</v>
      </c>
      <c r="M77" s="78">
        <v>2.81E-2</v>
      </c>
      <c r="N77" s="77">
        <v>32871859.149999999</v>
      </c>
      <c r="O77" s="77">
        <v>113.72</v>
      </c>
      <c r="P77" s="77">
        <v>37381.878225380002</v>
      </c>
      <c r="Q77" s="78">
        <v>1.32E-2</v>
      </c>
      <c r="R77" s="78">
        <v>1.4E-3</v>
      </c>
      <c r="W77" s="95"/>
    </row>
    <row r="78" spans="2:23">
      <c r="B78" t="s">
        <v>4723</v>
      </c>
      <c r="C78" t="s">
        <v>2867</v>
      </c>
      <c r="D78" s="94">
        <v>50013</v>
      </c>
      <c r="E78"/>
      <c r="F78" t="s">
        <v>413</v>
      </c>
      <c r="G78" s="86">
        <v>39261</v>
      </c>
      <c r="H78" t="s">
        <v>148</v>
      </c>
      <c r="I78" s="77">
        <v>1.9</v>
      </c>
      <c r="J78" t="s">
        <v>127</v>
      </c>
      <c r="K78" t="s">
        <v>102</v>
      </c>
      <c r="L78" s="78">
        <v>4.7E-2</v>
      </c>
      <c r="M78" s="78">
        <v>4.8599999999999997E-2</v>
      </c>
      <c r="N78" s="77">
        <v>230180</v>
      </c>
      <c r="O78" s="77">
        <v>135.4</v>
      </c>
      <c r="P78" s="77">
        <v>311.66372000000001</v>
      </c>
      <c r="Q78" s="78">
        <v>1E-4</v>
      </c>
      <c r="R78" s="78">
        <v>0</v>
      </c>
      <c r="W78" s="95"/>
    </row>
    <row r="79" spans="2:23">
      <c r="B79" t="s">
        <v>4728</v>
      </c>
      <c r="C79" t="s">
        <v>2863</v>
      </c>
      <c r="D79" s="94">
        <v>372051</v>
      </c>
      <c r="E79"/>
      <c r="F79" t="s">
        <v>413</v>
      </c>
      <c r="G79" s="86">
        <v>42054</v>
      </c>
      <c r="H79" t="s">
        <v>148</v>
      </c>
      <c r="I79" s="77">
        <v>3.87</v>
      </c>
      <c r="J79" t="s">
        <v>713</v>
      </c>
      <c r="K79" t="s">
        <v>102</v>
      </c>
      <c r="L79" s="78">
        <v>2.98E-2</v>
      </c>
      <c r="M79" s="78">
        <v>3.2399999999999998E-2</v>
      </c>
      <c r="N79" s="77">
        <v>109686.38</v>
      </c>
      <c r="O79" s="77">
        <v>112.94</v>
      </c>
      <c r="P79" s="77">
        <v>123.879797572</v>
      </c>
      <c r="Q79" s="78">
        <v>0</v>
      </c>
      <c r="R79" s="78">
        <v>0</v>
      </c>
      <c r="W79" s="95"/>
    </row>
    <row r="80" spans="2:23">
      <c r="B80" t="s">
        <v>4728</v>
      </c>
      <c r="C80" t="s">
        <v>2863</v>
      </c>
      <c r="D80" s="94">
        <v>371707</v>
      </c>
      <c r="E80"/>
      <c r="F80" t="s">
        <v>413</v>
      </c>
      <c r="G80" s="86">
        <v>42052</v>
      </c>
      <c r="H80" t="s">
        <v>148</v>
      </c>
      <c r="I80" s="77">
        <v>3.87</v>
      </c>
      <c r="J80" t="s">
        <v>713</v>
      </c>
      <c r="K80" t="s">
        <v>102</v>
      </c>
      <c r="L80" s="78">
        <v>2.98E-2</v>
      </c>
      <c r="M80" s="78">
        <v>3.2399999999999998E-2</v>
      </c>
      <c r="N80" s="77">
        <v>3878510.08</v>
      </c>
      <c r="O80" s="77">
        <v>112.94</v>
      </c>
      <c r="P80" s="77">
        <v>4380.3892843519998</v>
      </c>
      <c r="Q80" s="78">
        <v>1.5E-3</v>
      </c>
      <c r="R80" s="78">
        <v>2.0000000000000001E-4</v>
      </c>
      <c r="W80" s="95"/>
    </row>
    <row r="81" spans="2:23">
      <c r="B81" t="s">
        <v>4726</v>
      </c>
      <c r="C81" t="s">
        <v>2867</v>
      </c>
      <c r="D81" s="94">
        <v>29991703</v>
      </c>
      <c r="E81"/>
      <c r="F81" t="s">
        <v>2868</v>
      </c>
      <c r="G81" s="86">
        <v>40742</v>
      </c>
      <c r="H81" t="s">
        <v>1062</v>
      </c>
      <c r="I81" s="77">
        <v>3.07</v>
      </c>
      <c r="J81" t="s">
        <v>360</v>
      </c>
      <c r="K81" t="s">
        <v>102</v>
      </c>
      <c r="L81" s="78">
        <v>4.4999999999999998E-2</v>
      </c>
      <c r="M81" s="78">
        <v>2.06E-2</v>
      </c>
      <c r="N81" s="77">
        <v>12151093.02</v>
      </c>
      <c r="O81" s="77">
        <v>124.79</v>
      </c>
      <c r="P81" s="77">
        <v>15163.348979658</v>
      </c>
      <c r="Q81" s="78">
        <v>5.4000000000000003E-3</v>
      </c>
      <c r="R81" s="78">
        <v>5.9999999999999995E-4</v>
      </c>
    </row>
    <row r="82" spans="2:23">
      <c r="B82" t="s">
        <v>4725</v>
      </c>
      <c r="C82" t="s">
        <v>2867</v>
      </c>
      <c r="D82" s="94">
        <v>66241</v>
      </c>
      <c r="E82"/>
      <c r="F82" t="s">
        <v>2868</v>
      </c>
      <c r="G82" s="86">
        <v>41534</v>
      </c>
      <c r="H82" t="s">
        <v>1062</v>
      </c>
      <c r="I82" s="77">
        <v>5.39</v>
      </c>
      <c r="J82" t="s">
        <v>112</v>
      </c>
      <c r="K82" t="s">
        <v>102</v>
      </c>
      <c r="L82" s="78">
        <v>3.9800000000000002E-2</v>
      </c>
      <c r="M82" s="78">
        <v>3.5099999999999999E-2</v>
      </c>
      <c r="N82" s="77">
        <v>35891034.100000001</v>
      </c>
      <c r="O82" s="77">
        <v>115.17</v>
      </c>
      <c r="P82" s="77">
        <v>41335.703972969997</v>
      </c>
      <c r="Q82" s="78">
        <v>1.46E-2</v>
      </c>
      <c r="R82" s="78">
        <v>1.5E-3</v>
      </c>
      <c r="W82" s="95"/>
    </row>
    <row r="83" spans="2:23">
      <c r="B83" t="s">
        <v>4730</v>
      </c>
      <c r="C83" t="s">
        <v>2867</v>
      </c>
      <c r="D83" s="94">
        <v>8370</v>
      </c>
      <c r="E83"/>
      <c r="F83" t="s">
        <v>511</v>
      </c>
      <c r="G83" s="86">
        <v>44294</v>
      </c>
      <c r="H83" t="s">
        <v>207</v>
      </c>
      <c r="I83" s="77">
        <v>7.89</v>
      </c>
      <c r="J83" t="s">
        <v>371</v>
      </c>
      <c r="K83" t="s">
        <v>102</v>
      </c>
      <c r="L83" s="78">
        <v>2.3199999999999998E-2</v>
      </c>
      <c r="M83" s="78">
        <v>4.3200000000000002E-2</v>
      </c>
      <c r="N83" s="77">
        <v>2188571.21</v>
      </c>
      <c r="O83" s="77">
        <v>94.58</v>
      </c>
      <c r="P83" s="77">
        <v>2069.9506504179999</v>
      </c>
      <c r="Q83" s="78">
        <v>6.9999999999999999E-4</v>
      </c>
      <c r="R83" s="78">
        <v>1E-4</v>
      </c>
      <c r="W83" s="95"/>
    </row>
    <row r="84" spans="2:23">
      <c r="B84" t="s">
        <v>4730</v>
      </c>
      <c r="C84" t="s">
        <v>2867</v>
      </c>
      <c r="D84" s="94">
        <v>513783</v>
      </c>
      <c r="E84"/>
      <c r="F84" t="s">
        <v>511</v>
      </c>
      <c r="G84" s="86">
        <v>43222</v>
      </c>
      <c r="H84" t="s">
        <v>207</v>
      </c>
      <c r="I84" s="77">
        <v>7.88</v>
      </c>
      <c r="J84" t="s">
        <v>371</v>
      </c>
      <c r="K84" t="s">
        <v>102</v>
      </c>
      <c r="L84" s="78">
        <v>3.2199999999999999E-2</v>
      </c>
      <c r="M84" s="78">
        <v>3.5700000000000003E-2</v>
      </c>
      <c r="N84" s="77">
        <v>4978186.18</v>
      </c>
      <c r="O84" s="77">
        <v>109.65</v>
      </c>
      <c r="P84" s="77">
        <v>5458.5811463700002</v>
      </c>
      <c r="Q84" s="78">
        <v>1.9E-3</v>
      </c>
      <c r="R84" s="78">
        <v>2.0000000000000001E-4</v>
      </c>
      <c r="W84" s="95"/>
    </row>
    <row r="85" spans="2:23">
      <c r="B85" t="s">
        <v>4730</v>
      </c>
      <c r="C85" t="s">
        <v>2867</v>
      </c>
      <c r="D85" s="94">
        <v>519337</v>
      </c>
      <c r="E85"/>
      <c r="F85" t="s">
        <v>511</v>
      </c>
      <c r="G85" s="86">
        <v>43276</v>
      </c>
      <c r="H85" t="s">
        <v>207</v>
      </c>
      <c r="I85" s="77">
        <v>7.87</v>
      </c>
      <c r="J85" t="s">
        <v>371</v>
      </c>
      <c r="K85" t="s">
        <v>102</v>
      </c>
      <c r="L85" s="78">
        <v>3.2599999999999997E-2</v>
      </c>
      <c r="M85" s="78">
        <v>3.56E-2</v>
      </c>
      <c r="N85" s="77">
        <v>1041751.7</v>
      </c>
      <c r="O85" s="77">
        <v>109.08</v>
      </c>
      <c r="P85" s="77">
        <v>1136.3427543600001</v>
      </c>
      <c r="Q85" s="78">
        <v>4.0000000000000002E-4</v>
      </c>
      <c r="R85" s="78">
        <v>0</v>
      </c>
      <c r="W85" s="95"/>
    </row>
    <row r="86" spans="2:23">
      <c r="B86" t="s">
        <v>4730</v>
      </c>
      <c r="C86" t="s">
        <v>2867</v>
      </c>
      <c r="D86" s="94">
        <v>530503</v>
      </c>
      <c r="E86"/>
      <c r="F86" t="s">
        <v>511</v>
      </c>
      <c r="G86" s="86">
        <v>43431</v>
      </c>
      <c r="H86" t="s">
        <v>207</v>
      </c>
      <c r="I86" s="77">
        <v>7.81</v>
      </c>
      <c r="J86" t="s">
        <v>371</v>
      </c>
      <c r="K86" t="s">
        <v>102</v>
      </c>
      <c r="L86" s="78">
        <v>3.6600000000000001E-2</v>
      </c>
      <c r="M86" s="78">
        <v>3.4799999999999998E-2</v>
      </c>
      <c r="N86" s="77">
        <v>1045590.04</v>
      </c>
      <c r="O86" s="77">
        <v>112.6</v>
      </c>
      <c r="P86" s="77">
        <v>1177.3343850399999</v>
      </c>
      <c r="Q86" s="78">
        <v>4.0000000000000002E-4</v>
      </c>
      <c r="R86" s="78">
        <v>0</v>
      </c>
      <c r="W86" s="95"/>
    </row>
    <row r="87" spans="2:23">
      <c r="B87" t="s">
        <v>4730</v>
      </c>
      <c r="C87" t="s">
        <v>2867</v>
      </c>
      <c r="D87" s="94">
        <v>70231</v>
      </c>
      <c r="E87"/>
      <c r="F87" t="s">
        <v>511</v>
      </c>
      <c r="G87" s="86">
        <v>43647</v>
      </c>
      <c r="H87" t="s">
        <v>207</v>
      </c>
      <c r="I87" s="77">
        <v>7.94</v>
      </c>
      <c r="J87" t="s">
        <v>371</v>
      </c>
      <c r="K87" t="s">
        <v>102</v>
      </c>
      <c r="L87" s="78">
        <v>2.9000000000000001E-2</v>
      </c>
      <c r="M87" s="78">
        <v>3.4700000000000002E-2</v>
      </c>
      <c r="N87" s="77">
        <v>1837219.01</v>
      </c>
      <c r="O87" s="77">
        <v>104.4</v>
      </c>
      <c r="P87" s="77">
        <v>1918.0566464399999</v>
      </c>
      <c r="Q87" s="78">
        <v>6.9999999999999999E-4</v>
      </c>
      <c r="R87" s="78">
        <v>1E-4</v>
      </c>
      <c r="W87" s="95"/>
    </row>
    <row r="88" spans="2:23">
      <c r="B88" t="s">
        <v>4730</v>
      </c>
      <c r="C88" t="s">
        <v>2867</v>
      </c>
      <c r="D88" s="94">
        <v>7569</v>
      </c>
      <c r="E88"/>
      <c r="F88" t="s">
        <v>511</v>
      </c>
      <c r="G88" s="86">
        <v>43922</v>
      </c>
      <c r="H88" t="s">
        <v>207</v>
      </c>
      <c r="I88" s="77">
        <v>8.02</v>
      </c>
      <c r="J88" t="s">
        <v>371</v>
      </c>
      <c r="K88" t="s">
        <v>102</v>
      </c>
      <c r="L88" s="78">
        <v>2.7699999999999999E-2</v>
      </c>
      <c r="M88" s="78">
        <v>3.2300000000000002E-2</v>
      </c>
      <c r="N88" s="77">
        <v>1197750.0900000001</v>
      </c>
      <c r="O88" s="77">
        <v>106.72</v>
      </c>
      <c r="P88" s="77">
        <v>1278.238896048</v>
      </c>
      <c r="Q88" s="78">
        <v>5.0000000000000001E-4</v>
      </c>
      <c r="R88" s="78">
        <v>0</v>
      </c>
      <c r="W88" s="95"/>
    </row>
    <row r="89" spans="2:23">
      <c r="B89" t="s">
        <v>4730</v>
      </c>
      <c r="C89" t="s">
        <v>2867</v>
      </c>
      <c r="D89" s="94">
        <v>7703</v>
      </c>
      <c r="E89"/>
      <c r="F89" t="s">
        <v>511</v>
      </c>
      <c r="G89" s="86">
        <v>43978</v>
      </c>
      <c r="H89" t="s">
        <v>207</v>
      </c>
      <c r="I89" s="77">
        <v>8.0399999999999991</v>
      </c>
      <c r="J89" t="s">
        <v>371</v>
      </c>
      <c r="K89" t="s">
        <v>102</v>
      </c>
      <c r="L89" s="78">
        <v>2.3E-2</v>
      </c>
      <c r="M89" s="78">
        <v>3.6400000000000002E-2</v>
      </c>
      <c r="N89" s="77">
        <v>502449.41</v>
      </c>
      <c r="O89" s="77">
        <v>99.37</v>
      </c>
      <c r="P89" s="77">
        <v>499.28397871700002</v>
      </c>
      <c r="Q89" s="78">
        <v>2.0000000000000001E-4</v>
      </c>
      <c r="R89" s="78">
        <v>0</v>
      </c>
      <c r="W89" s="95"/>
    </row>
    <row r="90" spans="2:23">
      <c r="B90" t="s">
        <v>4730</v>
      </c>
      <c r="C90" t="s">
        <v>2867</v>
      </c>
      <c r="D90" s="94">
        <v>7783</v>
      </c>
      <c r="E90"/>
      <c r="F90" t="s">
        <v>511</v>
      </c>
      <c r="G90" s="86">
        <v>44010</v>
      </c>
      <c r="H90" t="s">
        <v>207</v>
      </c>
      <c r="I90" s="77">
        <v>8.11</v>
      </c>
      <c r="J90" t="s">
        <v>371</v>
      </c>
      <c r="K90" t="s">
        <v>102</v>
      </c>
      <c r="L90" s="78">
        <v>2.1999999999999999E-2</v>
      </c>
      <c r="M90" s="78">
        <v>3.4000000000000002E-2</v>
      </c>
      <c r="N90" s="77">
        <v>787837.9</v>
      </c>
      <c r="O90" s="77">
        <v>100.7</v>
      </c>
      <c r="P90" s="77">
        <v>793.35276529999999</v>
      </c>
      <c r="Q90" s="78">
        <v>2.9999999999999997E-4</v>
      </c>
      <c r="R90" s="78">
        <v>0</v>
      </c>
      <c r="W90" s="95"/>
    </row>
    <row r="91" spans="2:23">
      <c r="B91" t="s">
        <v>4730</v>
      </c>
      <c r="C91" t="s">
        <v>2867</v>
      </c>
      <c r="D91" s="94">
        <v>8036</v>
      </c>
      <c r="E91"/>
      <c r="F91" t="s">
        <v>511</v>
      </c>
      <c r="G91" s="86">
        <v>44133</v>
      </c>
      <c r="H91" t="s">
        <v>207</v>
      </c>
      <c r="I91" s="77">
        <v>8.01</v>
      </c>
      <c r="J91" t="s">
        <v>371</v>
      </c>
      <c r="K91" t="s">
        <v>102</v>
      </c>
      <c r="L91" s="78">
        <v>2.3800000000000002E-2</v>
      </c>
      <c r="M91" s="78">
        <v>3.6499999999999998E-2</v>
      </c>
      <c r="N91" s="77">
        <v>1024493.89</v>
      </c>
      <c r="O91" s="77">
        <v>100.28</v>
      </c>
      <c r="P91" s="77">
        <v>1027.3624728919999</v>
      </c>
      <c r="Q91" s="78">
        <v>4.0000000000000002E-4</v>
      </c>
      <c r="R91" s="78">
        <v>0</v>
      </c>
      <c r="W91" s="95"/>
    </row>
    <row r="92" spans="2:23">
      <c r="B92" t="s">
        <v>4730</v>
      </c>
      <c r="C92" t="s">
        <v>2867</v>
      </c>
      <c r="D92" s="94">
        <v>8294</v>
      </c>
      <c r="E92"/>
      <c r="F92" t="s">
        <v>511</v>
      </c>
      <c r="G92" s="86">
        <v>44251</v>
      </c>
      <c r="H92" t="s">
        <v>207</v>
      </c>
      <c r="I92" s="77">
        <v>7.93</v>
      </c>
      <c r="J92" t="s">
        <v>371</v>
      </c>
      <c r="K92" t="s">
        <v>102</v>
      </c>
      <c r="L92" s="78">
        <v>2.3599999999999999E-2</v>
      </c>
      <c r="M92" s="78">
        <v>4.1500000000000002E-2</v>
      </c>
      <c r="N92" s="77">
        <v>3041845.77</v>
      </c>
      <c r="O92" s="77">
        <v>96.41</v>
      </c>
      <c r="P92" s="77">
        <v>2932.6435068569999</v>
      </c>
      <c r="Q92" s="78">
        <v>1E-3</v>
      </c>
      <c r="R92" s="78">
        <v>1E-4</v>
      </c>
      <c r="W92" s="95"/>
    </row>
    <row r="93" spans="2:23">
      <c r="B93" t="s">
        <v>4730</v>
      </c>
      <c r="C93" t="s">
        <v>2867</v>
      </c>
      <c r="D93" s="94">
        <v>8935</v>
      </c>
      <c r="E93"/>
      <c r="F93" t="s">
        <v>511</v>
      </c>
      <c r="G93" s="86">
        <v>44602</v>
      </c>
      <c r="H93" t="s">
        <v>207</v>
      </c>
      <c r="I93" s="77">
        <v>7.79</v>
      </c>
      <c r="J93" t="s">
        <v>371</v>
      </c>
      <c r="K93" t="s">
        <v>102</v>
      </c>
      <c r="L93" s="78">
        <v>2.0899999999999998E-2</v>
      </c>
      <c r="M93" s="78">
        <v>5.1499999999999997E-2</v>
      </c>
      <c r="N93" s="77">
        <v>3135526.19</v>
      </c>
      <c r="O93" s="77">
        <v>84.9</v>
      </c>
      <c r="P93" s="77">
        <v>2662.0617353100001</v>
      </c>
      <c r="Q93" s="78">
        <v>8.9999999999999998E-4</v>
      </c>
      <c r="R93" s="78">
        <v>1E-4</v>
      </c>
      <c r="W93" s="95"/>
    </row>
    <row r="94" spans="2:23">
      <c r="B94" t="s">
        <v>4730</v>
      </c>
      <c r="C94" t="s">
        <v>2867</v>
      </c>
      <c r="D94" s="94">
        <v>535850</v>
      </c>
      <c r="E94"/>
      <c r="F94" t="s">
        <v>511</v>
      </c>
      <c r="G94" s="86">
        <v>43500</v>
      </c>
      <c r="H94" t="s">
        <v>207</v>
      </c>
      <c r="I94" s="77">
        <v>7.88</v>
      </c>
      <c r="J94" t="s">
        <v>371</v>
      </c>
      <c r="K94" t="s">
        <v>102</v>
      </c>
      <c r="L94" s="78">
        <v>3.4500000000000003E-2</v>
      </c>
      <c r="M94" s="78">
        <v>3.3399999999999999E-2</v>
      </c>
      <c r="N94" s="77">
        <v>1962578.25</v>
      </c>
      <c r="O94" s="77">
        <v>112.62</v>
      </c>
      <c r="P94" s="77">
        <v>2210.25562515</v>
      </c>
      <c r="Q94" s="78">
        <v>8.0000000000000004E-4</v>
      </c>
      <c r="R94" s="78">
        <v>1E-4</v>
      </c>
      <c r="W94" s="95"/>
    </row>
    <row r="95" spans="2:23">
      <c r="B95" t="s">
        <v>4730</v>
      </c>
      <c r="C95" t="s">
        <v>2867</v>
      </c>
      <c r="D95" s="94">
        <v>6835</v>
      </c>
      <c r="E95"/>
      <c r="F95" t="s">
        <v>511</v>
      </c>
      <c r="G95" s="86">
        <v>43556</v>
      </c>
      <c r="H95" t="s">
        <v>207</v>
      </c>
      <c r="I95" s="77">
        <v>7.95</v>
      </c>
      <c r="J95" t="s">
        <v>371</v>
      </c>
      <c r="K95" t="s">
        <v>102</v>
      </c>
      <c r="L95" s="78">
        <v>3.0499999999999999E-2</v>
      </c>
      <c r="M95" s="78">
        <v>3.2399999999999998E-2</v>
      </c>
      <c r="N95" s="77">
        <v>1979114.66</v>
      </c>
      <c r="O95" s="77">
        <v>109.11</v>
      </c>
      <c r="P95" s="77">
        <v>2159.412005526</v>
      </c>
      <c r="Q95" s="78">
        <v>8.0000000000000004E-4</v>
      </c>
      <c r="R95" s="78">
        <v>1E-4</v>
      </c>
      <c r="W95" s="95"/>
    </row>
    <row r="96" spans="2:23">
      <c r="B96" t="s">
        <v>4730</v>
      </c>
      <c r="C96" t="s">
        <v>2867</v>
      </c>
      <c r="D96" s="94">
        <v>7124</v>
      </c>
      <c r="E96"/>
      <c r="F96" t="s">
        <v>511</v>
      </c>
      <c r="G96" s="86">
        <v>43703</v>
      </c>
      <c r="H96" t="s">
        <v>207</v>
      </c>
      <c r="I96" s="77">
        <v>8.07</v>
      </c>
      <c r="J96" t="s">
        <v>371</v>
      </c>
      <c r="K96" t="s">
        <v>102</v>
      </c>
      <c r="L96" s="78">
        <v>2.3800000000000002E-2</v>
      </c>
      <c r="M96" s="78">
        <v>3.4200000000000001E-2</v>
      </c>
      <c r="N96" s="77">
        <v>130463.01</v>
      </c>
      <c r="O96" s="77">
        <v>101.34</v>
      </c>
      <c r="P96" s="77">
        <v>132.211214334</v>
      </c>
      <c r="Q96" s="78">
        <v>0</v>
      </c>
      <c r="R96" s="78">
        <v>0</v>
      </c>
      <c r="W96" s="95"/>
    </row>
    <row r="97" spans="2:23">
      <c r="B97" t="s">
        <v>4730</v>
      </c>
      <c r="C97" t="s">
        <v>2867</v>
      </c>
      <c r="D97" s="94">
        <v>7206</v>
      </c>
      <c r="E97"/>
      <c r="F97" t="s">
        <v>511</v>
      </c>
      <c r="G97" s="86">
        <v>43740</v>
      </c>
      <c r="H97" t="s">
        <v>207</v>
      </c>
      <c r="I97" s="77">
        <v>7.99</v>
      </c>
      <c r="J97" t="s">
        <v>371</v>
      </c>
      <c r="K97" t="s">
        <v>102</v>
      </c>
      <c r="L97" s="78">
        <v>2.4299999999999999E-2</v>
      </c>
      <c r="M97" s="78">
        <v>3.7499999999999999E-2</v>
      </c>
      <c r="N97" s="77">
        <v>1927989.29</v>
      </c>
      <c r="O97" s="77">
        <v>99.04</v>
      </c>
      <c r="P97" s="77">
        <v>1909.4805928159999</v>
      </c>
      <c r="Q97" s="78">
        <v>6.9999999999999999E-4</v>
      </c>
      <c r="R97" s="78">
        <v>1E-4</v>
      </c>
      <c r="W97" s="95"/>
    </row>
    <row r="98" spans="2:23">
      <c r="B98" t="s">
        <v>4730</v>
      </c>
      <c r="C98" t="s">
        <v>2867</v>
      </c>
      <c r="D98" s="94">
        <v>7340</v>
      </c>
      <c r="E98"/>
      <c r="F98" t="s">
        <v>511</v>
      </c>
      <c r="G98" s="86">
        <v>43831</v>
      </c>
      <c r="H98" t="s">
        <v>207</v>
      </c>
      <c r="I98" s="77">
        <v>7.98</v>
      </c>
      <c r="J98" t="s">
        <v>371</v>
      </c>
      <c r="K98" t="s">
        <v>102</v>
      </c>
      <c r="L98" s="78">
        <v>2.3800000000000002E-2</v>
      </c>
      <c r="M98" s="78">
        <v>3.8899999999999997E-2</v>
      </c>
      <c r="N98" s="77">
        <v>2001056.27</v>
      </c>
      <c r="O98" s="77">
        <v>97.77</v>
      </c>
      <c r="P98" s="77">
        <v>1956.4327151790001</v>
      </c>
      <c r="Q98" s="78">
        <v>6.9999999999999999E-4</v>
      </c>
      <c r="R98" s="78">
        <v>1E-4</v>
      </c>
      <c r="W98" s="95"/>
    </row>
    <row r="99" spans="2:23">
      <c r="B99" t="s">
        <v>4734</v>
      </c>
      <c r="C99" t="s">
        <v>2867</v>
      </c>
      <c r="D99" s="94">
        <v>7936</v>
      </c>
      <c r="E99"/>
      <c r="F99" t="s">
        <v>2869</v>
      </c>
      <c r="G99" s="86">
        <v>44087</v>
      </c>
      <c r="H99" t="s">
        <v>1062</v>
      </c>
      <c r="I99" s="77">
        <v>5.26</v>
      </c>
      <c r="J99" t="s">
        <v>360</v>
      </c>
      <c r="K99" t="s">
        <v>102</v>
      </c>
      <c r="L99" s="78">
        <v>1.7899999999999999E-2</v>
      </c>
      <c r="M99" s="78">
        <v>3.1E-2</v>
      </c>
      <c r="N99" s="77">
        <v>9428936.0399999991</v>
      </c>
      <c r="O99" s="77">
        <v>104.17</v>
      </c>
      <c r="P99" s="77">
        <v>9822.1226728679994</v>
      </c>
      <c r="Q99" s="78">
        <v>3.5000000000000001E-3</v>
      </c>
      <c r="R99" s="78">
        <v>4.0000000000000002E-4</v>
      </c>
      <c r="W99" s="95"/>
    </row>
    <row r="100" spans="2:23">
      <c r="B100" t="s">
        <v>4734</v>
      </c>
      <c r="C100" t="s">
        <v>2867</v>
      </c>
      <c r="D100" s="94">
        <v>7937</v>
      </c>
      <c r="E100"/>
      <c r="F100" t="s">
        <v>2869</v>
      </c>
      <c r="G100" s="86">
        <v>44087</v>
      </c>
      <c r="H100" t="s">
        <v>1062</v>
      </c>
      <c r="I100" s="77">
        <v>6.66</v>
      </c>
      <c r="J100" t="s">
        <v>360</v>
      </c>
      <c r="K100" t="s">
        <v>102</v>
      </c>
      <c r="L100" s="78">
        <v>7.5499999999999998E-2</v>
      </c>
      <c r="M100" s="78">
        <v>7.5999999999999998E-2</v>
      </c>
      <c r="N100" s="77">
        <v>208459.8</v>
      </c>
      <c r="O100" s="77">
        <v>101.62</v>
      </c>
      <c r="P100" s="77">
        <v>211.83684876000001</v>
      </c>
      <c r="Q100" s="78">
        <v>1E-4</v>
      </c>
      <c r="R100" s="78">
        <v>0</v>
      </c>
      <c r="W100" s="95"/>
    </row>
    <row r="101" spans="2:23">
      <c r="B101" t="s">
        <v>4731</v>
      </c>
      <c r="C101" t="s">
        <v>2863</v>
      </c>
      <c r="D101" s="94">
        <v>8063</v>
      </c>
      <c r="E101"/>
      <c r="F101" t="s">
        <v>523</v>
      </c>
      <c r="G101" s="86">
        <v>44147</v>
      </c>
      <c r="H101" t="s">
        <v>148</v>
      </c>
      <c r="I101" s="77">
        <v>7.55</v>
      </c>
      <c r="J101" t="s">
        <v>595</v>
      </c>
      <c r="K101" t="s">
        <v>102</v>
      </c>
      <c r="L101" s="78">
        <v>1.6299999999999999E-2</v>
      </c>
      <c r="M101" s="78">
        <v>3.1800000000000002E-2</v>
      </c>
      <c r="N101" s="77">
        <v>7588169.6200000001</v>
      </c>
      <c r="O101" s="77">
        <v>99.51</v>
      </c>
      <c r="P101" s="77">
        <v>7550.9875888619999</v>
      </c>
      <c r="Q101" s="78">
        <v>2.7000000000000001E-3</v>
      </c>
      <c r="R101" s="78">
        <v>2.9999999999999997E-4</v>
      </c>
      <c r="W101" s="95"/>
    </row>
    <row r="102" spans="2:23">
      <c r="B102" t="s">
        <v>4731</v>
      </c>
      <c r="C102" t="s">
        <v>2863</v>
      </c>
      <c r="D102" s="94">
        <v>8145</v>
      </c>
      <c r="E102"/>
      <c r="F102" t="s">
        <v>523</v>
      </c>
      <c r="G102" s="86">
        <v>44185</v>
      </c>
      <c r="H102" t="s">
        <v>148</v>
      </c>
      <c r="I102" s="77">
        <v>7.56</v>
      </c>
      <c r="J102" t="s">
        <v>595</v>
      </c>
      <c r="K102" t="s">
        <v>102</v>
      </c>
      <c r="L102" s="78">
        <v>1.4999999999999999E-2</v>
      </c>
      <c r="M102" s="78">
        <v>3.2599999999999997E-2</v>
      </c>
      <c r="N102" s="77">
        <v>3567047.79</v>
      </c>
      <c r="O102" s="77">
        <v>97.81</v>
      </c>
      <c r="P102" s="77">
        <v>3488.9294433989999</v>
      </c>
      <c r="Q102" s="78">
        <v>1.1999999999999999E-3</v>
      </c>
      <c r="R102" s="78">
        <v>1E-4</v>
      </c>
      <c r="W102" s="95"/>
    </row>
    <row r="103" spans="2:23">
      <c r="B103" t="s">
        <v>4738</v>
      </c>
      <c r="C103" t="s">
        <v>2863</v>
      </c>
      <c r="D103" s="94">
        <v>8224</v>
      </c>
      <c r="E103"/>
      <c r="F103" t="s">
        <v>523</v>
      </c>
      <c r="G103" s="86">
        <v>44223</v>
      </c>
      <c r="H103" t="s">
        <v>148</v>
      </c>
      <c r="I103" s="77">
        <v>12.36</v>
      </c>
      <c r="J103" t="s">
        <v>360</v>
      </c>
      <c r="K103" t="s">
        <v>102</v>
      </c>
      <c r="L103" s="78">
        <v>2.1499999999999998E-2</v>
      </c>
      <c r="M103" s="78">
        <v>4.0099999999999997E-2</v>
      </c>
      <c r="N103" s="77">
        <v>16272456.42</v>
      </c>
      <c r="O103" s="77">
        <v>89.41</v>
      </c>
      <c r="P103" s="77">
        <v>14549.203285121999</v>
      </c>
      <c r="Q103" s="78">
        <v>5.1000000000000004E-3</v>
      </c>
      <c r="R103" s="78">
        <v>5.0000000000000001E-4</v>
      </c>
      <c r="W103" s="95"/>
    </row>
    <row r="104" spans="2:23">
      <c r="B104" t="s">
        <v>4738</v>
      </c>
      <c r="C104" t="s">
        <v>2863</v>
      </c>
      <c r="D104" s="94">
        <v>444873</v>
      </c>
      <c r="E104"/>
      <c r="F104" t="s">
        <v>523</v>
      </c>
      <c r="G104" s="86">
        <v>42631</v>
      </c>
      <c r="H104" t="s">
        <v>148</v>
      </c>
      <c r="I104" s="77">
        <v>6.74</v>
      </c>
      <c r="J104" t="s">
        <v>360</v>
      </c>
      <c r="K104" t="s">
        <v>102</v>
      </c>
      <c r="L104" s="78">
        <v>4.1000000000000002E-2</v>
      </c>
      <c r="M104" s="78">
        <v>3.04E-2</v>
      </c>
      <c r="N104" s="77">
        <v>3474250.41</v>
      </c>
      <c r="O104" s="77">
        <v>121.68</v>
      </c>
      <c r="P104" s="77">
        <v>4227.4678988879996</v>
      </c>
      <c r="Q104" s="78">
        <v>1.5E-3</v>
      </c>
      <c r="R104" s="78">
        <v>2.0000000000000001E-4</v>
      </c>
      <c r="W104" s="95"/>
    </row>
    <row r="105" spans="2:23">
      <c r="B105" t="s">
        <v>4737</v>
      </c>
      <c r="C105" t="s">
        <v>2867</v>
      </c>
      <c r="D105" s="94">
        <v>2984</v>
      </c>
      <c r="E105"/>
      <c r="F105" t="s">
        <v>511</v>
      </c>
      <c r="G105" s="86">
        <v>41422</v>
      </c>
      <c r="H105" t="s">
        <v>207</v>
      </c>
      <c r="I105" s="77">
        <v>3.69</v>
      </c>
      <c r="J105" t="s">
        <v>371</v>
      </c>
      <c r="K105" t="s">
        <v>102</v>
      </c>
      <c r="L105" s="78">
        <v>5.0999999999999997E-2</v>
      </c>
      <c r="M105" s="78">
        <v>2.5100000000000001E-2</v>
      </c>
      <c r="N105" s="77">
        <v>157667.23000000001</v>
      </c>
      <c r="O105" s="77">
        <v>125.65</v>
      </c>
      <c r="P105" s="77">
        <v>198.10887449500001</v>
      </c>
      <c r="Q105" s="78">
        <v>1E-4</v>
      </c>
      <c r="R105" s="78">
        <v>0</v>
      </c>
      <c r="W105" s="95"/>
    </row>
    <row r="106" spans="2:23">
      <c r="B106" t="s">
        <v>4737</v>
      </c>
      <c r="C106" t="s">
        <v>2867</v>
      </c>
      <c r="D106" s="94">
        <v>11898140</v>
      </c>
      <c r="E106"/>
      <c r="F106" t="s">
        <v>511</v>
      </c>
      <c r="G106" s="86">
        <v>41330</v>
      </c>
      <c r="H106" t="s">
        <v>207</v>
      </c>
      <c r="I106" s="77">
        <v>3.67</v>
      </c>
      <c r="J106" t="s">
        <v>371</v>
      </c>
      <c r="K106" t="s">
        <v>102</v>
      </c>
      <c r="L106" s="78">
        <v>5.0999999999999997E-2</v>
      </c>
      <c r="M106" s="78">
        <v>2.8500000000000001E-2</v>
      </c>
      <c r="N106" s="77">
        <v>983483.13</v>
      </c>
      <c r="O106" s="77">
        <v>124.89</v>
      </c>
      <c r="P106" s="77">
        <v>1228.2720810569999</v>
      </c>
      <c r="Q106" s="78">
        <v>4.0000000000000002E-4</v>
      </c>
      <c r="R106" s="78">
        <v>0</v>
      </c>
      <c r="W106" s="95"/>
    </row>
    <row r="107" spans="2:23">
      <c r="B107" t="s">
        <v>4737</v>
      </c>
      <c r="C107" t="s">
        <v>2867</v>
      </c>
      <c r="D107" s="94">
        <v>11898320</v>
      </c>
      <c r="E107"/>
      <c r="F107" t="s">
        <v>511</v>
      </c>
      <c r="G107" s="86">
        <v>41597</v>
      </c>
      <c r="H107" t="s">
        <v>207</v>
      </c>
      <c r="I107" s="77">
        <v>3.68</v>
      </c>
      <c r="J107" t="s">
        <v>371</v>
      </c>
      <c r="K107" t="s">
        <v>102</v>
      </c>
      <c r="L107" s="78">
        <v>5.0999999999999997E-2</v>
      </c>
      <c r="M107" s="78">
        <v>2.6700000000000002E-2</v>
      </c>
      <c r="N107" s="77">
        <v>65527.58</v>
      </c>
      <c r="O107" s="77">
        <v>122.89</v>
      </c>
      <c r="P107" s="77">
        <v>80.526843061999998</v>
      </c>
      <c r="Q107" s="78">
        <v>0</v>
      </c>
      <c r="R107" s="78">
        <v>0</v>
      </c>
      <c r="W107" s="95"/>
    </row>
    <row r="108" spans="2:23">
      <c r="B108" t="s">
        <v>4737</v>
      </c>
      <c r="C108" t="s">
        <v>2867</v>
      </c>
      <c r="D108" s="94">
        <v>11898330</v>
      </c>
      <c r="E108"/>
      <c r="F108" t="s">
        <v>511</v>
      </c>
      <c r="G108" s="86">
        <v>41630</v>
      </c>
      <c r="H108" t="s">
        <v>207</v>
      </c>
      <c r="I108" s="77">
        <v>3.67</v>
      </c>
      <c r="J108" t="s">
        <v>371</v>
      </c>
      <c r="K108" t="s">
        <v>102</v>
      </c>
      <c r="L108" s="78">
        <v>5.0999999999999997E-2</v>
      </c>
      <c r="M108" s="78">
        <v>2.8500000000000001E-2</v>
      </c>
      <c r="N108" s="77">
        <v>745492.57</v>
      </c>
      <c r="O108" s="77">
        <v>122.56</v>
      </c>
      <c r="P108" s="77">
        <v>913.67569379199995</v>
      </c>
      <c r="Q108" s="78">
        <v>2.9999999999999997E-4</v>
      </c>
      <c r="R108" s="78">
        <v>0</v>
      </c>
      <c r="W108" s="95"/>
    </row>
    <row r="109" spans="2:23">
      <c r="B109" t="s">
        <v>4737</v>
      </c>
      <c r="C109" t="s">
        <v>2867</v>
      </c>
      <c r="D109" s="94">
        <v>11898340</v>
      </c>
      <c r="E109"/>
      <c r="F109" t="s">
        <v>511</v>
      </c>
      <c r="G109" s="86">
        <v>41666</v>
      </c>
      <c r="H109" t="s">
        <v>207</v>
      </c>
      <c r="I109" s="77">
        <v>3.67</v>
      </c>
      <c r="J109" t="s">
        <v>371</v>
      </c>
      <c r="K109" t="s">
        <v>102</v>
      </c>
      <c r="L109" s="78">
        <v>5.0999999999999997E-2</v>
      </c>
      <c r="M109" s="78">
        <v>2.8500000000000001E-2</v>
      </c>
      <c r="N109" s="77">
        <v>144193.04</v>
      </c>
      <c r="O109" s="77">
        <v>122.46</v>
      </c>
      <c r="P109" s="77">
        <v>176.57879678399999</v>
      </c>
      <c r="Q109" s="78">
        <v>1E-4</v>
      </c>
      <c r="R109" s="78">
        <v>0</v>
      </c>
      <c r="W109" s="95"/>
    </row>
    <row r="110" spans="2:23">
      <c r="B110" t="s">
        <v>4737</v>
      </c>
      <c r="C110" t="s">
        <v>2867</v>
      </c>
      <c r="D110" s="94">
        <v>11898350</v>
      </c>
      <c r="E110"/>
      <c r="F110" t="s">
        <v>511</v>
      </c>
      <c r="G110" s="86">
        <v>41696</v>
      </c>
      <c r="H110" t="s">
        <v>207</v>
      </c>
      <c r="I110" s="77">
        <v>3.67</v>
      </c>
      <c r="J110" t="s">
        <v>371</v>
      </c>
      <c r="K110" t="s">
        <v>102</v>
      </c>
      <c r="L110" s="78">
        <v>5.0999999999999997E-2</v>
      </c>
      <c r="M110" s="78">
        <v>2.8500000000000001E-2</v>
      </c>
      <c r="N110" s="77">
        <v>138785.73000000001</v>
      </c>
      <c r="O110" s="77">
        <v>123.19</v>
      </c>
      <c r="P110" s="77">
        <v>170.97014078699999</v>
      </c>
      <c r="Q110" s="78">
        <v>1E-4</v>
      </c>
      <c r="R110" s="78">
        <v>0</v>
      </c>
      <c r="W110" s="95"/>
    </row>
    <row r="111" spans="2:23">
      <c r="B111" t="s">
        <v>4737</v>
      </c>
      <c r="C111" t="s">
        <v>2867</v>
      </c>
      <c r="D111" s="94">
        <v>11898360</v>
      </c>
      <c r="E111"/>
      <c r="F111" t="s">
        <v>511</v>
      </c>
      <c r="G111" s="86">
        <v>41725</v>
      </c>
      <c r="H111" t="s">
        <v>207</v>
      </c>
      <c r="I111" s="77">
        <v>3.67</v>
      </c>
      <c r="J111" t="s">
        <v>371</v>
      </c>
      <c r="K111" t="s">
        <v>102</v>
      </c>
      <c r="L111" s="78">
        <v>5.0999999999999997E-2</v>
      </c>
      <c r="M111" s="78">
        <v>2.8500000000000001E-2</v>
      </c>
      <c r="N111" s="77">
        <v>276396.01</v>
      </c>
      <c r="O111" s="77">
        <v>123.42</v>
      </c>
      <c r="P111" s="77">
        <v>341.127955542</v>
      </c>
      <c r="Q111" s="78">
        <v>1E-4</v>
      </c>
      <c r="R111" s="78">
        <v>0</v>
      </c>
      <c r="W111" s="95"/>
    </row>
    <row r="112" spans="2:23">
      <c r="B112" t="s">
        <v>4737</v>
      </c>
      <c r="C112" t="s">
        <v>2867</v>
      </c>
      <c r="D112" s="94">
        <v>11898380</v>
      </c>
      <c r="E112"/>
      <c r="F112" t="s">
        <v>511</v>
      </c>
      <c r="G112" s="86">
        <v>41787</v>
      </c>
      <c r="H112" t="s">
        <v>207</v>
      </c>
      <c r="I112" s="77">
        <v>3.67</v>
      </c>
      <c r="J112" t="s">
        <v>371</v>
      </c>
      <c r="K112" t="s">
        <v>102</v>
      </c>
      <c r="L112" s="78">
        <v>5.0999999999999997E-2</v>
      </c>
      <c r="M112" s="78">
        <v>2.8500000000000001E-2</v>
      </c>
      <c r="N112" s="77">
        <v>174009.8</v>
      </c>
      <c r="O112" s="77">
        <v>122.94</v>
      </c>
      <c r="P112" s="77">
        <v>213.92764811999999</v>
      </c>
      <c r="Q112" s="78">
        <v>1E-4</v>
      </c>
      <c r="R112" s="78">
        <v>0</v>
      </c>
      <c r="W112" s="95"/>
    </row>
    <row r="113" spans="2:23">
      <c r="B113" t="s">
        <v>4737</v>
      </c>
      <c r="C113" t="s">
        <v>2867</v>
      </c>
      <c r="D113" s="94">
        <v>11898390</v>
      </c>
      <c r="E113"/>
      <c r="F113" t="s">
        <v>511</v>
      </c>
      <c r="G113" s="86">
        <v>41815</v>
      </c>
      <c r="H113" t="s">
        <v>207</v>
      </c>
      <c r="I113" s="77">
        <v>3.67</v>
      </c>
      <c r="J113" t="s">
        <v>371</v>
      </c>
      <c r="K113" t="s">
        <v>102</v>
      </c>
      <c r="L113" s="78">
        <v>5.0999999999999997E-2</v>
      </c>
      <c r="M113" s="78">
        <v>2.8500000000000001E-2</v>
      </c>
      <c r="N113" s="77">
        <v>97837.69</v>
      </c>
      <c r="O113" s="77">
        <v>122.83</v>
      </c>
      <c r="P113" s="77">
        <v>120.174034627</v>
      </c>
      <c r="Q113" s="78">
        <v>0</v>
      </c>
      <c r="R113" s="78">
        <v>0</v>
      </c>
      <c r="W113" s="95"/>
    </row>
    <row r="114" spans="2:23">
      <c r="B114" t="s">
        <v>4737</v>
      </c>
      <c r="C114" t="s">
        <v>2867</v>
      </c>
      <c r="D114" s="94">
        <v>11898400</v>
      </c>
      <c r="E114"/>
      <c r="F114" t="s">
        <v>511</v>
      </c>
      <c r="G114" s="86">
        <v>41836</v>
      </c>
      <c r="H114" t="s">
        <v>207</v>
      </c>
      <c r="I114" s="77">
        <v>3.67</v>
      </c>
      <c r="J114" t="s">
        <v>371</v>
      </c>
      <c r="K114" t="s">
        <v>102</v>
      </c>
      <c r="L114" s="78">
        <v>5.0999999999999997E-2</v>
      </c>
      <c r="M114" s="78">
        <v>2.8500000000000001E-2</v>
      </c>
      <c r="N114" s="77">
        <v>290859.99</v>
      </c>
      <c r="O114" s="77">
        <v>122.47</v>
      </c>
      <c r="P114" s="77">
        <v>356.21622975299999</v>
      </c>
      <c r="Q114" s="78">
        <v>1E-4</v>
      </c>
      <c r="R114" s="78">
        <v>0</v>
      </c>
      <c r="W114" s="95"/>
    </row>
    <row r="115" spans="2:23">
      <c r="B115" t="s">
        <v>4737</v>
      </c>
      <c r="C115" t="s">
        <v>2867</v>
      </c>
      <c r="D115" s="94">
        <v>11898230</v>
      </c>
      <c r="E115"/>
      <c r="F115" t="s">
        <v>511</v>
      </c>
      <c r="G115" s="86">
        <v>41239</v>
      </c>
      <c r="H115" t="s">
        <v>207</v>
      </c>
      <c r="I115" s="77">
        <v>3.67</v>
      </c>
      <c r="J115" t="s">
        <v>371</v>
      </c>
      <c r="K115" t="s">
        <v>102</v>
      </c>
      <c r="L115" s="78">
        <v>5.0999999999999997E-2</v>
      </c>
      <c r="M115" s="78">
        <v>2.8500000000000001E-2</v>
      </c>
      <c r="N115" s="77">
        <v>1151623.44</v>
      </c>
      <c r="O115" s="77">
        <v>124.32</v>
      </c>
      <c r="P115" s="77">
        <v>1431.6982606080001</v>
      </c>
      <c r="Q115" s="78">
        <v>5.0000000000000001E-4</v>
      </c>
      <c r="R115" s="78">
        <v>1E-4</v>
      </c>
      <c r="W115" s="95"/>
    </row>
    <row r="116" spans="2:23">
      <c r="B116" t="s">
        <v>4737</v>
      </c>
      <c r="C116" t="s">
        <v>2867</v>
      </c>
      <c r="D116" s="94">
        <v>11898120</v>
      </c>
      <c r="E116"/>
      <c r="F116" t="s">
        <v>511</v>
      </c>
      <c r="G116" s="86">
        <v>41269</v>
      </c>
      <c r="H116" t="s">
        <v>207</v>
      </c>
      <c r="I116" s="77">
        <v>3.69</v>
      </c>
      <c r="J116" t="s">
        <v>371</v>
      </c>
      <c r="K116" t="s">
        <v>102</v>
      </c>
      <c r="L116" s="78">
        <v>5.0999999999999997E-2</v>
      </c>
      <c r="M116" s="78">
        <v>2.5100000000000001E-2</v>
      </c>
      <c r="N116" s="77">
        <v>313535.45</v>
      </c>
      <c r="O116" s="77">
        <v>126.45</v>
      </c>
      <c r="P116" s="77">
        <v>396.46557652500002</v>
      </c>
      <c r="Q116" s="78">
        <v>1E-4</v>
      </c>
      <c r="R116" s="78">
        <v>0</v>
      </c>
      <c r="W116" s="95"/>
    </row>
    <row r="117" spans="2:23">
      <c r="B117" t="s">
        <v>4737</v>
      </c>
      <c r="C117" t="s">
        <v>2867</v>
      </c>
      <c r="D117" s="94">
        <v>11898130</v>
      </c>
      <c r="E117"/>
      <c r="F117" t="s">
        <v>511</v>
      </c>
      <c r="G117" s="86">
        <v>41298</v>
      </c>
      <c r="H117" t="s">
        <v>207</v>
      </c>
      <c r="I117" s="77">
        <v>3.67</v>
      </c>
      <c r="J117" t="s">
        <v>371</v>
      </c>
      <c r="K117" t="s">
        <v>102</v>
      </c>
      <c r="L117" s="78">
        <v>5.0999999999999997E-2</v>
      </c>
      <c r="M117" s="78">
        <v>2.8500000000000001E-2</v>
      </c>
      <c r="N117" s="77">
        <v>634435.44999999995</v>
      </c>
      <c r="O117" s="77">
        <v>124.67</v>
      </c>
      <c r="P117" s="77">
        <v>790.95067551499994</v>
      </c>
      <c r="Q117" s="78">
        <v>2.9999999999999997E-4</v>
      </c>
      <c r="R117" s="78">
        <v>0</v>
      </c>
      <c r="W117" s="95"/>
    </row>
    <row r="118" spans="2:23">
      <c r="B118" t="s">
        <v>4737</v>
      </c>
      <c r="C118" t="s">
        <v>2867</v>
      </c>
      <c r="D118" s="94">
        <v>11898150</v>
      </c>
      <c r="E118"/>
      <c r="F118" t="s">
        <v>511</v>
      </c>
      <c r="G118" s="86">
        <v>41389</v>
      </c>
      <c r="H118" t="s">
        <v>207</v>
      </c>
      <c r="I118" s="77">
        <v>3.69</v>
      </c>
      <c r="J118" t="s">
        <v>371</v>
      </c>
      <c r="K118" t="s">
        <v>102</v>
      </c>
      <c r="L118" s="78">
        <v>5.0999999999999997E-2</v>
      </c>
      <c r="M118" s="78">
        <v>2.5100000000000001E-2</v>
      </c>
      <c r="N118" s="77">
        <v>430485.32</v>
      </c>
      <c r="O118" s="77">
        <v>126.19</v>
      </c>
      <c r="P118" s="77">
        <v>543.22942530800003</v>
      </c>
      <c r="Q118" s="78">
        <v>2.0000000000000001E-4</v>
      </c>
      <c r="R118" s="78">
        <v>0</v>
      </c>
      <c r="W118" s="95"/>
    </row>
    <row r="119" spans="2:23">
      <c r="B119" t="s">
        <v>4737</v>
      </c>
      <c r="C119" t="s">
        <v>2867</v>
      </c>
      <c r="D119" s="94">
        <v>11898270</v>
      </c>
      <c r="E119"/>
      <c r="F119" t="s">
        <v>511</v>
      </c>
      <c r="G119" s="86">
        <v>41450</v>
      </c>
      <c r="H119" t="s">
        <v>207</v>
      </c>
      <c r="I119" s="77">
        <v>3.69</v>
      </c>
      <c r="J119" t="s">
        <v>371</v>
      </c>
      <c r="K119" t="s">
        <v>102</v>
      </c>
      <c r="L119" s="78">
        <v>5.0999999999999997E-2</v>
      </c>
      <c r="M119" s="78">
        <v>2.52E-2</v>
      </c>
      <c r="N119" s="77">
        <v>259744.65</v>
      </c>
      <c r="O119" s="77">
        <v>125.51</v>
      </c>
      <c r="P119" s="77">
        <v>326.00551021500002</v>
      </c>
      <c r="Q119" s="78">
        <v>1E-4</v>
      </c>
      <c r="R119" s="78">
        <v>0</v>
      </c>
      <c r="W119" s="95"/>
    </row>
    <row r="120" spans="2:23">
      <c r="B120" t="s">
        <v>4737</v>
      </c>
      <c r="C120" t="s">
        <v>2867</v>
      </c>
      <c r="D120" s="94">
        <v>11898280</v>
      </c>
      <c r="E120"/>
      <c r="F120" t="s">
        <v>511</v>
      </c>
      <c r="G120" s="86">
        <v>41480</v>
      </c>
      <c r="H120" t="s">
        <v>207</v>
      </c>
      <c r="I120" s="77">
        <v>3.69</v>
      </c>
      <c r="J120" t="s">
        <v>371</v>
      </c>
      <c r="K120" t="s">
        <v>102</v>
      </c>
      <c r="L120" s="78">
        <v>5.0999999999999997E-2</v>
      </c>
      <c r="M120" s="78">
        <v>2.58E-2</v>
      </c>
      <c r="N120" s="77">
        <v>228106.97</v>
      </c>
      <c r="O120" s="77">
        <v>124.27</v>
      </c>
      <c r="P120" s="77">
        <v>283.46853161899998</v>
      </c>
      <c r="Q120" s="78">
        <v>1E-4</v>
      </c>
      <c r="R120" s="78">
        <v>0</v>
      </c>
      <c r="W120" s="95"/>
    </row>
    <row r="121" spans="2:23">
      <c r="B121" t="s">
        <v>4737</v>
      </c>
      <c r="C121" t="s">
        <v>2867</v>
      </c>
      <c r="D121" s="94">
        <v>11898290</v>
      </c>
      <c r="E121"/>
      <c r="F121" t="s">
        <v>511</v>
      </c>
      <c r="G121" s="86">
        <v>41512</v>
      </c>
      <c r="H121" t="s">
        <v>207</v>
      </c>
      <c r="I121" s="77">
        <v>3.63</v>
      </c>
      <c r="J121" t="s">
        <v>371</v>
      </c>
      <c r="K121" t="s">
        <v>102</v>
      </c>
      <c r="L121" s="78">
        <v>5.0999999999999997E-2</v>
      </c>
      <c r="M121" s="78">
        <v>3.5799999999999998E-2</v>
      </c>
      <c r="N121" s="77">
        <v>711164.75</v>
      </c>
      <c r="O121" s="77">
        <v>119.58</v>
      </c>
      <c r="P121" s="77">
        <v>850.41080805000001</v>
      </c>
      <c r="Q121" s="78">
        <v>2.9999999999999997E-4</v>
      </c>
      <c r="R121" s="78">
        <v>0</v>
      </c>
      <c r="W121" s="95"/>
    </row>
    <row r="122" spans="2:23">
      <c r="B122" t="s">
        <v>4737</v>
      </c>
      <c r="C122" t="s">
        <v>2867</v>
      </c>
      <c r="D122" s="94">
        <v>11898300</v>
      </c>
      <c r="E122"/>
      <c r="F122" t="s">
        <v>511</v>
      </c>
      <c r="G122" s="86">
        <v>41547</v>
      </c>
      <c r="H122" t="s">
        <v>207</v>
      </c>
      <c r="I122" s="77">
        <v>3.63</v>
      </c>
      <c r="J122" t="s">
        <v>371</v>
      </c>
      <c r="K122" t="s">
        <v>102</v>
      </c>
      <c r="L122" s="78">
        <v>5.0999999999999997E-2</v>
      </c>
      <c r="M122" s="78">
        <v>3.5799999999999998E-2</v>
      </c>
      <c r="N122" s="77">
        <v>520365.49</v>
      </c>
      <c r="O122" s="77">
        <v>119.34</v>
      </c>
      <c r="P122" s="77">
        <v>621.004175766</v>
      </c>
      <c r="Q122" s="78">
        <v>2.0000000000000001E-4</v>
      </c>
      <c r="R122" s="78">
        <v>0</v>
      </c>
      <c r="W122" s="95"/>
    </row>
    <row r="123" spans="2:23">
      <c r="B123" t="s">
        <v>4737</v>
      </c>
      <c r="C123" t="s">
        <v>2867</v>
      </c>
      <c r="D123" s="94">
        <v>11898310</v>
      </c>
      <c r="E123"/>
      <c r="F123" t="s">
        <v>511</v>
      </c>
      <c r="G123" s="86">
        <v>41571</v>
      </c>
      <c r="H123" t="s">
        <v>207</v>
      </c>
      <c r="I123" s="77">
        <v>3.68</v>
      </c>
      <c r="J123" t="s">
        <v>371</v>
      </c>
      <c r="K123" t="s">
        <v>102</v>
      </c>
      <c r="L123" s="78">
        <v>5.0999999999999997E-2</v>
      </c>
      <c r="M123" s="78">
        <v>2.64E-2</v>
      </c>
      <c r="N123" s="77">
        <v>253727.75</v>
      </c>
      <c r="O123" s="77">
        <v>123.36</v>
      </c>
      <c r="P123" s="77">
        <v>312.99855239999999</v>
      </c>
      <c r="Q123" s="78">
        <v>1E-4</v>
      </c>
      <c r="R123" s="78">
        <v>0</v>
      </c>
      <c r="W123" s="95"/>
    </row>
    <row r="124" spans="2:23">
      <c r="B124" t="s">
        <v>4737</v>
      </c>
      <c r="C124" t="s">
        <v>2867</v>
      </c>
      <c r="D124" s="94">
        <v>11898410</v>
      </c>
      <c r="E124"/>
      <c r="F124" t="s">
        <v>511</v>
      </c>
      <c r="G124" s="86">
        <v>41911</v>
      </c>
      <c r="H124" t="s">
        <v>207</v>
      </c>
      <c r="I124" s="77">
        <v>3.67</v>
      </c>
      <c r="J124" t="s">
        <v>371</v>
      </c>
      <c r="K124" t="s">
        <v>102</v>
      </c>
      <c r="L124" s="78">
        <v>5.0999999999999997E-2</v>
      </c>
      <c r="M124" s="78">
        <v>2.8500000000000001E-2</v>
      </c>
      <c r="N124" s="77">
        <v>114162.15</v>
      </c>
      <c r="O124" s="77">
        <v>122.47</v>
      </c>
      <c r="P124" s="77">
        <v>139.81438510500001</v>
      </c>
      <c r="Q124" s="78">
        <v>0</v>
      </c>
      <c r="R124" s="78">
        <v>0</v>
      </c>
      <c r="W124" s="95"/>
    </row>
    <row r="125" spans="2:23">
      <c r="B125" t="s">
        <v>4737</v>
      </c>
      <c r="C125" t="s">
        <v>2867</v>
      </c>
      <c r="D125" s="94">
        <v>11898420</v>
      </c>
      <c r="E125"/>
      <c r="F125" t="s">
        <v>511</v>
      </c>
      <c r="G125" s="86">
        <v>42033</v>
      </c>
      <c r="H125" t="s">
        <v>207</v>
      </c>
      <c r="I125" s="77">
        <v>3.67</v>
      </c>
      <c r="J125" t="s">
        <v>371</v>
      </c>
      <c r="K125" t="s">
        <v>102</v>
      </c>
      <c r="L125" s="78">
        <v>5.0999999999999997E-2</v>
      </c>
      <c r="M125" s="78">
        <v>2.8500000000000001E-2</v>
      </c>
      <c r="N125" s="77">
        <v>759918.96</v>
      </c>
      <c r="O125" s="77">
        <v>122.71</v>
      </c>
      <c r="P125" s="77">
        <v>932.49655581599995</v>
      </c>
      <c r="Q125" s="78">
        <v>2.9999999999999997E-4</v>
      </c>
      <c r="R125" s="78">
        <v>0</v>
      </c>
      <c r="W125" s="95"/>
    </row>
    <row r="126" spans="2:23">
      <c r="B126" t="s">
        <v>4737</v>
      </c>
      <c r="C126" t="s">
        <v>2867</v>
      </c>
      <c r="D126" s="94">
        <v>11898421</v>
      </c>
      <c r="E126"/>
      <c r="F126" t="s">
        <v>511</v>
      </c>
      <c r="G126" s="86">
        <v>42054</v>
      </c>
      <c r="H126" t="s">
        <v>207</v>
      </c>
      <c r="I126" s="77">
        <v>3.67</v>
      </c>
      <c r="J126" t="s">
        <v>371</v>
      </c>
      <c r="K126" t="s">
        <v>102</v>
      </c>
      <c r="L126" s="78">
        <v>5.0999999999999997E-2</v>
      </c>
      <c r="M126" s="78">
        <v>2.8500000000000001E-2</v>
      </c>
      <c r="N126" s="77">
        <v>1484433.78</v>
      </c>
      <c r="O126" s="77">
        <v>123.79</v>
      </c>
      <c r="P126" s="77">
        <v>1837.580576262</v>
      </c>
      <c r="Q126" s="78">
        <v>5.9999999999999995E-4</v>
      </c>
      <c r="R126" s="78">
        <v>1E-4</v>
      </c>
      <c r="W126" s="95"/>
    </row>
    <row r="127" spans="2:23">
      <c r="B127" t="s">
        <v>4737</v>
      </c>
      <c r="C127" t="s">
        <v>2867</v>
      </c>
      <c r="D127" s="94">
        <v>435717</v>
      </c>
      <c r="E127"/>
      <c r="F127" t="s">
        <v>511</v>
      </c>
      <c r="G127" s="86">
        <v>42565</v>
      </c>
      <c r="H127" t="s">
        <v>207</v>
      </c>
      <c r="I127" s="77">
        <v>3.67</v>
      </c>
      <c r="J127" t="s">
        <v>371</v>
      </c>
      <c r="K127" t="s">
        <v>102</v>
      </c>
      <c r="L127" s="78">
        <v>5.0999999999999997E-2</v>
      </c>
      <c r="M127" s="78">
        <v>2.8500000000000001E-2</v>
      </c>
      <c r="N127" s="77">
        <v>1811883.42</v>
      </c>
      <c r="O127" s="77">
        <v>124.29</v>
      </c>
      <c r="P127" s="77">
        <v>2251.9899027179999</v>
      </c>
      <c r="Q127" s="78">
        <v>8.0000000000000004E-4</v>
      </c>
      <c r="R127" s="78">
        <v>1E-4</v>
      </c>
      <c r="W127" s="95"/>
    </row>
    <row r="128" spans="2:23">
      <c r="B128" t="s">
        <v>4737</v>
      </c>
      <c r="C128" t="s">
        <v>2867</v>
      </c>
      <c r="D128" s="94">
        <v>11898180</v>
      </c>
      <c r="E128"/>
      <c r="F128" t="s">
        <v>511</v>
      </c>
      <c r="G128" s="86">
        <v>41115</v>
      </c>
      <c r="H128" t="s">
        <v>207</v>
      </c>
      <c r="I128" s="77">
        <v>3.67</v>
      </c>
      <c r="J128" t="s">
        <v>371</v>
      </c>
      <c r="K128" t="s">
        <v>102</v>
      </c>
      <c r="L128" s="78">
        <v>5.0999999999999997E-2</v>
      </c>
      <c r="M128" s="78">
        <v>2.86E-2</v>
      </c>
      <c r="N128" s="77">
        <v>452942.55</v>
      </c>
      <c r="O128" s="77">
        <v>125.45</v>
      </c>
      <c r="P128" s="77">
        <v>568.21642897499999</v>
      </c>
      <c r="Q128" s="78">
        <v>2.0000000000000001E-4</v>
      </c>
      <c r="R128" s="78">
        <v>0</v>
      </c>
      <c r="W128" s="95"/>
    </row>
    <row r="129" spans="2:23">
      <c r="B129" t="s">
        <v>4737</v>
      </c>
      <c r="C129" t="s">
        <v>2867</v>
      </c>
      <c r="D129" s="94">
        <v>11898190</v>
      </c>
      <c r="E129"/>
      <c r="F129" t="s">
        <v>511</v>
      </c>
      <c r="G129" s="86">
        <v>41179</v>
      </c>
      <c r="H129" t="s">
        <v>207</v>
      </c>
      <c r="I129" s="77">
        <v>3.67</v>
      </c>
      <c r="J129" t="s">
        <v>371</v>
      </c>
      <c r="K129" t="s">
        <v>102</v>
      </c>
      <c r="L129" s="78">
        <v>5.0999999999999997E-2</v>
      </c>
      <c r="M129" s="78">
        <v>2.8500000000000001E-2</v>
      </c>
      <c r="N129" s="77">
        <v>571160.61</v>
      </c>
      <c r="O129" s="77">
        <v>124.08</v>
      </c>
      <c r="P129" s="77">
        <v>708.69608488799997</v>
      </c>
      <c r="Q129" s="78">
        <v>2.9999999999999997E-4</v>
      </c>
      <c r="R129" s="78">
        <v>0</v>
      </c>
      <c r="W129" s="95"/>
    </row>
    <row r="130" spans="2:23">
      <c r="B130" t="s">
        <v>4738</v>
      </c>
      <c r="C130" t="s">
        <v>2863</v>
      </c>
      <c r="D130" s="94">
        <v>2963</v>
      </c>
      <c r="E130"/>
      <c r="F130" t="s">
        <v>523</v>
      </c>
      <c r="G130" s="86">
        <v>41423</v>
      </c>
      <c r="H130" t="s">
        <v>148</v>
      </c>
      <c r="I130" s="77">
        <v>2.81</v>
      </c>
      <c r="J130" t="s">
        <v>360</v>
      </c>
      <c r="K130" t="s">
        <v>102</v>
      </c>
      <c r="L130" s="78">
        <v>0.05</v>
      </c>
      <c r="M130" s="78">
        <v>2.52E-2</v>
      </c>
      <c r="N130" s="77">
        <v>3115090.64</v>
      </c>
      <c r="O130" s="77">
        <v>122</v>
      </c>
      <c r="P130" s="77">
        <v>3800.4105807999999</v>
      </c>
      <c r="Q130" s="78">
        <v>1.2999999999999999E-3</v>
      </c>
      <c r="R130" s="78">
        <v>1E-4</v>
      </c>
      <c r="W130" s="95"/>
    </row>
    <row r="131" spans="2:23">
      <c r="B131" t="s">
        <v>4738</v>
      </c>
      <c r="C131" t="s">
        <v>2863</v>
      </c>
      <c r="D131" s="94">
        <v>2968</v>
      </c>
      <c r="E131"/>
      <c r="F131" t="s">
        <v>523</v>
      </c>
      <c r="G131" s="86">
        <v>41423</v>
      </c>
      <c r="H131" t="s">
        <v>148</v>
      </c>
      <c r="I131" s="77">
        <v>2.81</v>
      </c>
      <c r="J131" t="s">
        <v>360</v>
      </c>
      <c r="K131" t="s">
        <v>102</v>
      </c>
      <c r="L131" s="78">
        <v>0.05</v>
      </c>
      <c r="M131" s="78">
        <v>2.52E-2</v>
      </c>
      <c r="N131" s="77">
        <v>1001875.07</v>
      </c>
      <c r="O131" s="77">
        <v>122</v>
      </c>
      <c r="P131" s="77">
        <v>1222.2875853999999</v>
      </c>
      <c r="Q131" s="78">
        <v>4.0000000000000002E-4</v>
      </c>
      <c r="R131" s="78">
        <v>0</v>
      </c>
      <c r="W131" s="95"/>
    </row>
    <row r="132" spans="2:23">
      <c r="B132" t="s">
        <v>4738</v>
      </c>
      <c r="C132" t="s">
        <v>2863</v>
      </c>
      <c r="D132" s="94">
        <v>4605</v>
      </c>
      <c r="E132"/>
      <c r="F132" t="s">
        <v>523</v>
      </c>
      <c r="G132" s="86">
        <v>42352</v>
      </c>
      <c r="H132" t="s">
        <v>148</v>
      </c>
      <c r="I132" s="77">
        <v>5.04</v>
      </c>
      <c r="J132" t="s">
        <v>360</v>
      </c>
      <c r="K132" t="s">
        <v>102</v>
      </c>
      <c r="L132" s="78">
        <v>0.05</v>
      </c>
      <c r="M132" s="78">
        <v>2.8000000000000001E-2</v>
      </c>
      <c r="N132" s="77">
        <v>3828783.77</v>
      </c>
      <c r="O132" s="77">
        <v>125.99</v>
      </c>
      <c r="P132" s="77">
        <v>4823.8846718229997</v>
      </c>
      <c r="Q132" s="78">
        <v>1.6999999999999999E-3</v>
      </c>
      <c r="R132" s="78">
        <v>2.0000000000000001E-4</v>
      </c>
      <c r="W132" s="95"/>
    </row>
    <row r="133" spans="2:23">
      <c r="B133" t="s">
        <v>4738</v>
      </c>
      <c r="C133" t="s">
        <v>2863</v>
      </c>
      <c r="D133" s="94">
        <v>4606</v>
      </c>
      <c r="E133"/>
      <c r="F133" t="s">
        <v>523</v>
      </c>
      <c r="G133" s="86">
        <v>42352</v>
      </c>
      <c r="H133" t="s">
        <v>148</v>
      </c>
      <c r="I133" s="77">
        <v>6.78</v>
      </c>
      <c r="J133" t="s">
        <v>360</v>
      </c>
      <c r="K133" t="s">
        <v>102</v>
      </c>
      <c r="L133" s="78">
        <v>4.1000000000000002E-2</v>
      </c>
      <c r="M133" s="78">
        <v>2.7900000000000001E-2</v>
      </c>
      <c r="N133" s="77">
        <v>11707638.25</v>
      </c>
      <c r="O133" s="77">
        <v>123.24</v>
      </c>
      <c r="P133" s="77">
        <v>14428.4933793</v>
      </c>
      <c r="Q133" s="78">
        <v>5.1000000000000004E-3</v>
      </c>
      <c r="R133" s="78">
        <v>5.0000000000000001E-4</v>
      </c>
      <c r="W133" s="95"/>
    </row>
    <row r="134" spans="2:23">
      <c r="B134" t="s">
        <v>4737</v>
      </c>
      <c r="C134" t="s">
        <v>2867</v>
      </c>
      <c r="D134" s="94">
        <v>88770</v>
      </c>
      <c r="E134"/>
      <c r="F134" t="s">
        <v>511</v>
      </c>
      <c r="G134" s="86">
        <v>40570</v>
      </c>
      <c r="H134" t="s">
        <v>207</v>
      </c>
      <c r="I134" s="77">
        <v>3.69</v>
      </c>
      <c r="J134" t="s">
        <v>371</v>
      </c>
      <c r="K134" t="s">
        <v>102</v>
      </c>
      <c r="L134" s="78">
        <v>5.0999999999999997E-2</v>
      </c>
      <c r="M134" s="78">
        <v>2.5100000000000001E-2</v>
      </c>
      <c r="N134" s="77">
        <v>9187052.75</v>
      </c>
      <c r="O134" s="77">
        <v>131.06</v>
      </c>
      <c r="P134" s="77">
        <v>12040.551334149999</v>
      </c>
      <c r="Q134" s="78">
        <v>4.1999999999999997E-3</v>
      </c>
      <c r="R134" s="78">
        <v>4.0000000000000002E-4</v>
      </c>
      <c r="W134" s="95"/>
    </row>
    <row r="135" spans="2:23">
      <c r="B135" t="s">
        <v>4737</v>
      </c>
      <c r="C135" t="s">
        <v>2867</v>
      </c>
      <c r="D135" s="94">
        <v>11896140</v>
      </c>
      <c r="E135"/>
      <c r="F135" t="s">
        <v>511</v>
      </c>
      <c r="G135" s="86">
        <v>40933</v>
      </c>
      <c r="H135" t="s">
        <v>207</v>
      </c>
      <c r="I135" s="77">
        <v>3.67</v>
      </c>
      <c r="J135" t="s">
        <v>371</v>
      </c>
      <c r="K135" t="s">
        <v>102</v>
      </c>
      <c r="L135" s="78">
        <v>5.1299999999999998E-2</v>
      </c>
      <c r="M135" s="78">
        <v>2.8500000000000001E-2</v>
      </c>
      <c r="N135" s="77">
        <v>1354114.94</v>
      </c>
      <c r="O135" s="77">
        <v>126.87</v>
      </c>
      <c r="P135" s="77">
        <v>1717.965624378</v>
      </c>
      <c r="Q135" s="78">
        <v>5.9999999999999995E-4</v>
      </c>
      <c r="R135" s="78">
        <v>1E-4</v>
      </c>
      <c r="W135" s="95"/>
    </row>
    <row r="136" spans="2:23">
      <c r="B136" t="s">
        <v>4737</v>
      </c>
      <c r="C136" t="s">
        <v>2867</v>
      </c>
      <c r="D136" s="94">
        <v>11896150</v>
      </c>
      <c r="E136"/>
      <c r="F136" t="s">
        <v>511</v>
      </c>
      <c r="G136" s="86">
        <v>40993</v>
      </c>
      <c r="H136" t="s">
        <v>207</v>
      </c>
      <c r="I136" s="77">
        <v>3.67</v>
      </c>
      <c r="J136" t="s">
        <v>371</v>
      </c>
      <c r="K136" t="s">
        <v>102</v>
      </c>
      <c r="L136" s="78">
        <v>5.1499999999999997E-2</v>
      </c>
      <c r="M136" s="78">
        <v>2.8500000000000001E-2</v>
      </c>
      <c r="N136" s="77">
        <v>788059.71</v>
      </c>
      <c r="O136" s="77">
        <v>126.94</v>
      </c>
      <c r="P136" s="77">
        <v>1000.362995874</v>
      </c>
      <c r="Q136" s="78">
        <v>4.0000000000000002E-4</v>
      </c>
      <c r="R136" s="78">
        <v>0</v>
      </c>
      <c r="W136" s="95"/>
    </row>
    <row r="137" spans="2:23">
      <c r="B137" t="s">
        <v>4737</v>
      </c>
      <c r="C137" t="s">
        <v>2867</v>
      </c>
      <c r="D137" s="94">
        <v>11896160</v>
      </c>
      <c r="E137"/>
      <c r="F137" t="s">
        <v>511</v>
      </c>
      <c r="G137" s="86">
        <v>41053</v>
      </c>
      <c r="H137" t="s">
        <v>207</v>
      </c>
      <c r="I137" s="77">
        <v>3.67</v>
      </c>
      <c r="J137" t="s">
        <v>371</v>
      </c>
      <c r="K137" t="s">
        <v>102</v>
      </c>
      <c r="L137" s="78">
        <v>5.0999999999999997E-2</v>
      </c>
      <c r="M137" s="78">
        <v>2.8500000000000001E-2</v>
      </c>
      <c r="N137" s="77">
        <v>555090.74</v>
      </c>
      <c r="O137" s="77">
        <v>125.14</v>
      </c>
      <c r="P137" s="77">
        <v>694.64055203600003</v>
      </c>
      <c r="Q137" s="78">
        <v>2.0000000000000001E-4</v>
      </c>
      <c r="R137" s="78">
        <v>0</v>
      </c>
      <c r="W137" s="95"/>
    </row>
    <row r="138" spans="2:23">
      <c r="B138" t="s">
        <v>4737</v>
      </c>
      <c r="C138" t="s">
        <v>2867</v>
      </c>
      <c r="D138" s="94">
        <v>11898170</v>
      </c>
      <c r="E138"/>
      <c r="F138" t="s">
        <v>511</v>
      </c>
      <c r="G138" s="86">
        <v>41085</v>
      </c>
      <c r="H138" t="s">
        <v>207</v>
      </c>
      <c r="I138" s="77">
        <v>3.67</v>
      </c>
      <c r="J138" t="s">
        <v>371</v>
      </c>
      <c r="K138" t="s">
        <v>102</v>
      </c>
      <c r="L138" s="78">
        <v>5.0999999999999997E-2</v>
      </c>
      <c r="M138" s="78">
        <v>2.8500000000000001E-2</v>
      </c>
      <c r="N138" s="77">
        <v>1021405.39</v>
      </c>
      <c r="O138" s="77">
        <v>125.14</v>
      </c>
      <c r="P138" s="77">
        <v>1278.186705046</v>
      </c>
      <c r="Q138" s="78">
        <v>5.0000000000000001E-4</v>
      </c>
      <c r="R138" s="78">
        <v>0</v>
      </c>
      <c r="W138" s="95"/>
    </row>
    <row r="139" spans="2:23">
      <c r="B139" t="s">
        <v>4741</v>
      </c>
      <c r="C139" t="s">
        <v>2863</v>
      </c>
      <c r="D139" s="94">
        <v>472710</v>
      </c>
      <c r="E139"/>
      <c r="F139" t="s">
        <v>511</v>
      </c>
      <c r="G139" s="86">
        <v>42901</v>
      </c>
      <c r="H139" t="s">
        <v>207</v>
      </c>
      <c r="I139" s="77">
        <v>0.71</v>
      </c>
      <c r="J139" t="s">
        <v>131</v>
      </c>
      <c r="K139" t="s">
        <v>102</v>
      </c>
      <c r="L139" s="78">
        <v>0.04</v>
      </c>
      <c r="M139" s="78">
        <v>6.0600000000000001E-2</v>
      </c>
      <c r="N139" s="77">
        <v>3458271.72</v>
      </c>
      <c r="O139" s="77">
        <v>99.77</v>
      </c>
      <c r="P139" s="77">
        <v>3450.3176950440002</v>
      </c>
      <c r="Q139" s="78">
        <v>1.1999999999999999E-3</v>
      </c>
      <c r="R139" s="78">
        <v>1E-4</v>
      </c>
      <c r="W139" s="95"/>
    </row>
    <row r="140" spans="2:23">
      <c r="B140" t="s">
        <v>4737</v>
      </c>
      <c r="C140" t="s">
        <v>2867</v>
      </c>
      <c r="D140" s="94">
        <v>11898200</v>
      </c>
      <c r="E140"/>
      <c r="F140" t="s">
        <v>511</v>
      </c>
      <c r="G140" s="86">
        <v>41207</v>
      </c>
      <c r="H140" t="s">
        <v>207</v>
      </c>
      <c r="I140" s="77">
        <v>3.69</v>
      </c>
      <c r="J140" t="s">
        <v>371</v>
      </c>
      <c r="K140" t="s">
        <v>102</v>
      </c>
      <c r="L140" s="78">
        <v>5.0999999999999997E-2</v>
      </c>
      <c r="M140" s="78">
        <v>2.5100000000000001E-2</v>
      </c>
      <c r="N140" s="77">
        <v>130587.74</v>
      </c>
      <c r="O140" s="77">
        <v>125.63</v>
      </c>
      <c r="P140" s="77">
        <v>164.05737776199999</v>
      </c>
      <c r="Q140" s="78">
        <v>1E-4</v>
      </c>
      <c r="R140" s="78">
        <v>0</v>
      </c>
      <c r="W140" s="95"/>
    </row>
    <row r="141" spans="2:23">
      <c r="B141" t="s">
        <v>4737</v>
      </c>
      <c r="C141" t="s">
        <v>2867</v>
      </c>
      <c r="D141" s="94">
        <v>88769</v>
      </c>
      <c r="E141"/>
      <c r="F141" t="s">
        <v>511</v>
      </c>
      <c r="G141" s="86">
        <v>40871</v>
      </c>
      <c r="H141" t="s">
        <v>207</v>
      </c>
      <c r="I141" s="77">
        <v>3.67</v>
      </c>
      <c r="J141" t="s">
        <v>371</v>
      </c>
      <c r="K141" t="s">
        <v>102</v>
      </c>
      <c r="L141" s="78">
        <v>5.1900000000000002E-2</v>
      </c>
      <c r="M141" s="78">
        <v>2.8500000000000001E-2</v>
      </c>
      <c r="N141" s="77">
        <v>357901.64</v>
      </c>
      <c r="O141" s="77">
        <v>126.98</v>
      </c>
      <c r="P141" s="77">
        <v>454.46350247200002</v>
      </c>
      <c r="Q141" s="78">
        <v>2.0000000000000001E-4</v>
      </c>
      <c r="R141" s="78">
        <v>0</v>
      </c>
      <c r="W141" s="95"/>
    </row>
    <row r="142" spans="2:23">
      <c r="B142" t="s">
        <v>4737</v>
      </c>
      <c r="C142" t="s">
        <v>2867</v>
      </c>
      <c r="D142" s="94">
        <v>11896130</v>
      </c>
      <c r="E142"/>
      <c r="F142" t="s">
        <v>511</v>
      </c>
      <c r="G142" s="86">
        <v>40903</v>
      </c>
      <c r="H142" t="s">
        <v>207</v>
      </c>
      <c r="I142" s="77">
        <v>3.63</v>
      </c>
      <c r="J142" t="s">
        <v>371</v>
      </c>
      <c r="K142" t="s">
        <v>102</v>
      </c>
      <c r="L142" s="78">
        <v>5.2600000000000001E-2</v>
      </c>
      <c r="M142" s="78">
        <v>3.56E-2</v>
      </c>
      <c r="N142" s="77">
        <v>367212.17</v>
      </c>
      <c r="O142" s="77">
        <v>124.33</v>
      </c>
      <c r="P142" s="77">
        <v>456.55489096100001</v>
      </c>
      <c r="Q142" s="78">
        <v>2.0000000000000001E-4</v>
      </c>
      <c r="R142" s="78">
        <v>0</v>
      </c>
      <c r="W142" s="95"/>
    </row>
    <row r="143" spans="2:23">
      <c r="B143" t="s">
        <v>4733</v>
      </c>
      <c r="C143" t="s">
        <v>2863</v>
      </c>
      <c r="D143" s="94">
        <v>9079</v>
      </c>
      <c r="E143"/>
      <c r="F143" t="s">
        <v>2869</v>
      </c>
      <c r="G143" s="86">
        <v>44705</v>
      </c>
      <c r="H143" t="s">
        <v>1062</v>
      </c>
      <c r="I143" s="77">
        <v>7.53</v>
      </c>
      <c r="J143" t="s">
        <v>360</v>
      </c>
      <c r="K143" t="s">
        <v>102</v>
      </c>
      <c r="L143" s="78">
        <v>2.3699999999999999E-2</v>
      </c>
      <c r="M143" s="78">
        <v>2.7E-2</v>
      </c>
      <c r="N143" s="77">
        <v>16075743.039999999</v>
      </c>
      <c r="O143" s="77">
        <v>104.18</v>
      </c>
      <c r="P143" s="77">
        <v>16747.709099071999</v>
      </c>
      <c r="Q143" s="78">
        <v>5.8999999999999999E-3</v>
      </c>
      <c r="R143" s="78">
        <v>5.9999999999999995E-4</v>
      </c>
      <c r="W143" s="95"/>
    </row>
    <row r="144" spans="2:23">
      <c r="B144" t="s">
        <v>4733</v>
      </c>
      <c r="C144" t="s">
        <v>2863</v>
      </c>
      <c r="D144" s="94">
        <v>9017</v>
      </c>
      <c r="E144"/>
      <c r="F144" t="s">
        <v>2869</v>
      </c>
      <c r="G144" s="86">
        <v>44651</v>
      </c>
      <c r="H144" t="s">
        <v>1062</v>
      </c>
      <c r="I144" s="77">
        <v>7.63</v>
      </c>
      <c r="J144" t="s">
        <v>360</v>
      </c>
      <c r="K144" t="s">
        <v>102</v>
      </c>
      <c r="L144" s="78">
        <v>1.7999999999999999E-2</v>
      </c>
      <c r="M144" s="78">
        <v>3.8600000000000002E-2</v>
      </c>
      <c r="N144" s="77">
        <v>39387366.299999997</v>
      </c>
      <c r="O144" s="77">
        <v>92.54</v>
      </c>
      <c r="P144" s="77">
        <v>36449.068774020001</v>
      </c>
      <c r="Q144" s="78">
        <v>1.29E-2</v>
      </c>
      <c r="R144" s="78">
        <v>1.2999999999999999E-3</v>
      </c>
      <c r="W144" s="95"/>
    </row>
    <row r="145" spans="2:23">
      <c r="B145" t="s">
        <v>4733</v>
      </c>
      <c r="C145" t="s">
        <v>2863</v>
      </c>
      <c r="D145" s="94">
        <v>9080</v>
      </c>
      <c r="E145"/>
      <c r="F145" t="s">
        <v>2869</v>
      </c>
      <c r="G145" s="86">
        <v>44705</v>
      </c>
      <c r="H145" t="s">
        <v>1062</v>
      </c>
      <c r="I145" s="77">
        <v>7.16</v>
      </c>
      <c r="J145" t="s">
        <v>360</v>
      </c>
      <c r="K145" t="s">
        <v>102</v>
      </c>
      <c r="L145" s="78">
        <v>2.3199999999999998E-2</v>
      </c>
      <c r="M145" s="78">
        <v>2.8299999999999999E-2</v>
      </c>
      <c r="N145" s="77">
        <v>11424680.25</v>
      </c>
      <c r="O145" s="77">
        <v>103.01</v>
      </c>
      <c r="P145" s="77">
        <v>11768.563125524999</v>
      </c>
      <c r="Q145" s="78">
        <v>4.1999999999999997E-3</v>
      </c>
      <c r="R145" s="78">
        <v>4.0000000000000002E-4</v>
      </c>
      <c r="W145" s="95"/>
    </row>
    <row r="146" spans="2:23">
      <c r="B146" t="s">
        <v>4733</v>
      </c>
      <c r="C146" t="s">
        <v>2863</v>
      </c>
      <c r="D146" s="94">
        <v>9019</v>
      </c>
      <c r="E146"/>
      <c r="F146" t="s">
        <v>2869</v>
      </c>
      <c r="G146" s="86">
        <v>44651</v>
      </c>
      <c r="H146" t="s">
        <v>1062</v>
      </c>
      <c r="I146" s="77">
        <v>7.22</v>
      </c>
      <c r="J146" t="s">
        <v>360</v>
      </c>
      <c r="K146" t="s">
        <v>102</v>
      </c>
      <c r="L146" s="78">
        <v>1.8800000000000001E-2</v>
      </c>
      <c r="M146" s="78">
        <v>4.0099999999999997E-2</v>
      </c>
      <c r="N146" s="77">
        <v>24330696.629999999</v>
      </c>
      <c r="O146" s="77">
        <v>92.89</v>
      </c>
      <c r="P146" s="77">
        <v>22600.784099607001</v>
      </c>
      <c r="Q146" s="78">
        <v>8.0000000000000002E-3</v>
      </c>
      <c r="R146" s="78">
        <v>8.0000000000000004E-4</v>
      </c>
      <c r="W146" s="95"/>
    </row>
    <row r="147" spans="2:23">
      <c r="B147" t="s">
        <v>4740</v>
      </c>
      <c r="C147" t="s">
        <v>2863</v>
      </c>
      <c r="D147" s="94">
        <v>371706</v>
      </c>
      <c r="E147"/>
      <c r="F147" t="s">
        <v>523</v>
      </c>
      <c r="G147" s="86">
        <v>42052</v>
      </c>
      <c r="H147" t="s">
        <v>148</v>
      </c>
      <c r="I147" s="77">
        <v>3.91</v>
      </c>
      <c r="J147" t="s">
        <v>713</v>
      </c>
      <c r="K147" t="s">
        <v>102</v>
      </c>
      <c r="L147" s="78">
        <v>2.98E-2</v>
      </c>
      <c r="M147" s="78">
        <v>2.3099999999999999E-2</v>
      </c>
      <c r="N147" s="77">
        <v>4398993.71</v>
      </c>
      <c r="O147" s="77">
        <v>116.98</v>
      </c>
      <c r="P147" s="77">
        <v>5145.9428419579999</v>
      </c>
      <c r="Q147" s="78">
        <v>1.8E-3</v>
      </c>
      <c r="R147" s="78">
        <v>2.0000000000000001E-4</v>
      </c>
      <c r="W147" s="95"/>
    </row>
    <row r="148" spans="2:23">
      <c r="B148" t="s">
        <v>4739</v>
      </c>
      <c r="C148" t="s">
        <v>2867</v>
      </c>
      <c r="D148" s="94">
        <v>95350501</v>
      </c>
      <c r="E148"/>
      <c r="F148" t="s">
        <v>523</v>
      </c>
      <c r="G148" s="86">
        <v>41281</v>
      </c>
      <c r="H148" t="s">
        <v>148</v>
      </c>
      <c r="I148" s="77">
        <v>4.53</v>
      </c>
      <c r="J148" t="s">
        <v>713</v>
      </c>
      <c r="K148" t="s">
        <v>102</v>
      </c>
      <c r="L148" s="78">
        <v>5.3499999999999999E-2</v>
      </c>
      <c r="M148" s="78">
        <v>2.1999999999999999E-2</v>
      </c>
      <c r="N148" s="77">
        <v>1465712.12</v>
      </c>
      <c r="O148" s="77">
        <v>130.07</v>
      </c>
      <c r="P148" s="77">
        <v>1906.451754484</v>
      </c>
      <c r="Q148" s="78">
        <v>6.9999999999999999E-4</v>
      </c>
      <c r="R148" s="78">
        <v>1E-4</v>
      </c>
      <c r="W148" s="95"/>
    </row>
    <row r="149" spans="2:23">
      <c r="B149" t="s">
        <v>4739</v>
      </c>
      <c r="C149" t="s">
        <v>2867</v>
      </c>
      <c r="D149" s="94">
        <v>95350502</v>
      </c>
      <c r="E149"/>
      <c r="F149" t="s">
        <v>523</v>
      </c>
      <c r="G149" s="86">
        <v>41767</v>
      </c>
      <c r="H149" t="s">
        <v>148</v>
      </c>
      <c r="I149" s="77">
        <v>4.49</v>
      </c>
      <c r="J149" t="s">
        <v>713</v>
      </c>
      <c r="K149" t="s">
        <v>102</v>
      </c>
      <c r="L149" s="78">
        <v>5.3499999999999999E-2</v>
      </c>
      <c r="M149" s="78">
        <v>2.7900000000000001E-2</v>
      </c>
      <c r="N149" s="77">
        <v>254841.71</v>
      </c>
      <c r="O149" s="77">
        <v>124.87</v>
      </c>
      <c r="P149" s="77">
        <v>318.22084327699997</v>
      </c>
      <c r="Q149" s="78">
        <v>1E-4</v>
      </c>
      <c r="R149" s="78">
        <v>0</v>
      </c>
      <c r="W149" s="95"/>
    </row>
    <row r="150" spans="2:23">
      <c r="B150" t="s">
        <v>4739</v>
      </c>
      <c r="C150" t="s">
        <v>2867</v>
      </c>
      <c r="D150" s="94">
        <v>99001</v>
      </c>
      <c r="E150"/>
      <c r="F150" t="s">
        <v>523</v>
      </c>
      <c r="G150" s="86">
        <v>41269</v>
      </c>
      <c r="H150" t="s">
        <v>148</v>
      </c>
      <c r="I150" s="77">
        <v>4.53</v>
      </c>
      <c r="J150" t="s">
        <v>713</v>
      </c>
      <c r="K150" t="s">
        <v>102</v>
      </c>
      <c r="L150" s="78">
        <v>5.3499999999999999E-2</v>
      </c>
      <c r="M150" s="78">
        <v>2.1899999999999999E-2</v>
      </c>
      <c r="N150" s="77">
        <v>1265686.3700000001</v>
      </c>
      <c r="O150" s="77">
        <v>130.12</v>
      </c>
      <c r="P150" s="77">
        <v>1646.911104644</v>
      </c>
      <c r="Q150" s="78">
        <v>5.9999999999999995E-4</v>
      </c>
      <c r="R150" s="78">
        <v>1E-4</v>
      </c>
      <c r="W150" s="95"/>
    </row>
    <row r="151" spans="2:23">
      <c r="B151" t="s">
        <v>4739</v>
      </c>
      <c r="C151" t="s">
        <v>2867</v>
      </c>
      <c r="D151" s="94">
        <v>95350102</v>
      </c>
      <c r="E151"/>
      <c r="F151" t="s">
        <v>523</v>
      </c>
      <c r="G151" s="86">
        <v>41767</v>
      </c>
      <c r="H151" t="s">
        <v>148</v>
      </c>
      <c r="I151" s="77">
        <v>4.49</v>
      </c>
      <c r="J151" t="s">
        <v>713</v>
      </c>
      <c r="K151" t="s">
        <v>102</v>
      </c>
      <c r="L151" s="78">
        <v>5.3499999999999999E-2</v>
      </c>
      <c r="M151" s="78">
        <v>2.7900000000000001E-2</v>
      </c>
      <c r="N151" s="77">
        <v>199441.35</v>
      </c>
      <c r="O151" s="77">
        <v>124.87</v>
      </c>
      <c r="P151" s="77">
        <v>249.042413745</v>
      </c>
      <c r="Q151" s="78">
        <v>1E-4</v>
      </c>
      <c r="R151" s="78">
        <v>0</v>
      </c>
      <c r="W151" s="95"/>
    </row>
    <row r="152" spans="2:23">
      <c r="B152" t="s">
        <v>4739</v>
      </c>
      <c r="C152" t="s">
        <v>2867</v>
      </c>
      <c r="D152" s="94">
        <v>99000</v>
      </c>
      <c r="E152"/>
      <c r="F152" t="s">
        <v>523</v>
      </c>
      <c r="G152" s="86">
        <v>41269</v>
      </c>
      <c r="H152" t="s">
        <v>148</v>
      </c>
      <c r="I152" s="77">
        <v>4.53</v>
      </c>
      <c r="J152" t="s">
        <v>713</v>
      </c>
      <c r="K152" t="s">
        <v>102</v>
      </c>
      <c r="L152" s="78">
        <v>5.3499999999999999E-2</v>
      </c>
      <c r="M152" s="78">
        <v>2.1899999999999999E-2</v>
      </c>
      <c r="N152" s="77">
        <v>1344791.67</v>
      </c>
      <c r="O152" s="77">
        <v>130.12</v>
      </c>
      <c r="P152" s="77">
        <v>1749.8429210039999</v>
      </c>
      <c r="Q152" s="78">
        <v>5.9999999999999995E-4</v>
      </c>
      <c r="R152" s="78">
        <v>1E-4</v>
      </c>
      <c r="W152" s="95"/>
    </row>
    <row r="153" spans="2:23">
      <c r="B153" t="s">
        <v>4739</v>
      </c>
      <c r="C153" t="s">
        <v>2867</v>
      </c>
      <c r="D153" s="94">
        <v>95350202</v>
      </c>
      <c r="E153"/>
      <c r="F153" t="s">
        <v>523</v>
      </c>
      <c r="G153" s="86">
        <v>41767</v>
      </c>
      <c r="H153" t="s">
        <v>148</v>
      </c>
      <c r="I153" s="77">
        <v>4.49</v>
      </c>
      <c r="J153" t="s">
        <v>713</v>
      </c>
      <c r="K153" t="s">
        <v>102</v>
      </c>
      <c r="L153" s="78">
        <v>5.3499999999999999E-2</v>
      </c>
      <c r="M153" s="78">
        <v>2.7900000000000001E-2</v>
      </c>
      <c r="N153" s="77">
        <v>254841.69</v>
      </c>
      <c r="O153" s="77">
        <v>124.87</v>
      </c>
      <c r="P153" s="77">
        <v>318.22081830299999</v>
      </c>
      <c r="Q153" s="78">
        <v>1E-4</v>
      </c>
      <c r="R153" s="78">
        <v>0</v>
      </c>
      <c r="W153" s="95"/>
    </row>
    <row r="154" spans="2:23">
      <c r="B154" t="s">
        <v>4739</v>
      </c>
      <c r="C154" t="s">
        <v>2867</v>
      </c>
      <c r="D154" s="94">
        <v>95350301</v>
      </c>
      <c r="E154"/>
      <c r="F154" t="s">
        <v>523</v>
      </c>
      <c r="G154" s="86">
        <v>41281</v>
      </c>
      <c r="H154" t="s">
        <v>148</v>
      </c>
      <c r="I154" s="77">
        <v>4.53</v>
      </c>
      <c r="J154" t="s">
        <v>713</v>
      </c>
      <c r="K154" t="s">
        <v>102</v>
      </c>
      <c r="L154" s="78">
        <v>5.3499999999999999E-2</v>
      </c>
      <c r="M154" s="78">
        <v>2.1999999999999999E-2</v>
      </c>
      <c r="N154" s="77">
        <v>1694243.52</v>
      </c>
      <c r="O154" s="77">
        <v>130.07</v>
      </c>
      <c r="P154" s="77">
        <v>2203.7025464640001</v>
      </c>
      <c r="Q154" s="78">
        <v>8.0000000000000004E-4</v>
      </c>
      <c r="R154" s="78">
        <v>1E-4</v>
      </c>
      <c r="W154" s="95"/>
    </row>
    <row r="155" spans="2:23">
      <c r="B155" t="s">
        <v>4739</v>
      </c>
      <c r="C155" t="s">
        <v>2867</v>
      </c>
      <c r="D155" s="94">
        <v>95350302</v>
      </c>
      <c r="E155"/>
      <c r="F155" t="s">
        <v>523</v>
      </c>
      <c r="G155" s="86">
        <v>41767</v>
      </c>
      <c r="H155" t="s">
        <v>148</v>
      </c>
      <c r="I155" s="77">
        <v>4.49</v>
      </c>
      <c r="J155" t="s">
        <v>713</v>
      </c>
      <c r="K155" t="s">
        <v>102</v>
      </c>
      <c r="L155" s="78">
        <v>5.3499999999999999E-2</v>
      </c>
      <c r="M155" s="78">
        <v>2.7900000000000001E-2</v>
      </c>
      <c r="N155" s="77">
        <v>299162.02</v>
      </c>
      <c r="O155" s="77">
        <v>124.87</v>
      </c>
      <c r="P155" s="77">
        <v>373.563614374</v>
      </c>
      <c r="Q155" s="78">
        <v>1E-4</v>
      </c>
      <c r="R155" s="78">
        <v>0</v>
      </c>
      <c r="W155" s="95"/>
    </row>
    <row r="156" spans="2:23">
      <c r="B156" t="s">
        <v>4739</v>
      </c>
      <c r="C156" t="s">
        <v>2867</v>
      </c>
      <c r="D156" s="94">
        <v>95350401</v>
      </c>
      <c r="E156"/>
      <c r="F156" t="s">
        <v>523</v>
      </c>
      <c r="G156" s="86">
        <v>41281</v>
      </c>
      <c r="H156" t="s">
        <v>148</v>
      </c>
      <c r="I156" s="77">
        <v>4.53</v>
      </c>
      <c r="J156" t="s">
        <v>713</v>
      </c>
      <c r="K156" t="s">
        <v>102</v>
      </c>
      <c r="L156" s="78">
        <v>5.3499999999999999E-2</v>
      </c>
      <c r="M156" s="78">
        <v>2.1999999999999999E-2</v>
      </c>
      <c r="N156" s="77">
        <v>1220429.67</v>
      </c>
      <c r="O156" s="77">
        <v>130.07</v>
      </c>
      <c r="P156" s="77">
        <v>1587.412871769</v>
      </c>
      <c r="Q156" s="78">
        <v>5.9999999999999995E-4</v>
      </c>
      <c r="R156" s="78">
        <v>1E-4</v>
      </c>
      <c r="W156" s="95"/>
    </row>
    <row r="157" spans="2:23">
      <c r="B157" t="s">
        <v>4739</v>
      </c>
      <c r="C157" t="s">
        <v>2867</v>
      </c>
      <c r="D157" s="94">
        <v>95350402</v>
      </c>
      <c r="E157"/>
      <c r="F157" t="s">
        <v>523</v>
      </c>
      <c r="G157" s="86">
        <v>41767</v>
      </c>
      <c r="H157" t="s">
        <v>148</v>
      </c>
      <c r="I157" s="77">
        <v>4.49</v>
      </c>
      <c r="J157" t="s">
        <v>713</v>
      </c>
      <c r="K157" t="s">
        <v>102</v>
      </c>
      <c r="L157" s="78">
        <v>5.3499999999999999E-2</v>
      </c>
      <c r="M157" s="78">
        <v>2.7900000000000001E-2</v>
      </c>
      <c r="N157" s="77">
        <v>243705.77</v>
      </c>
      <c r="O157" s="77">
        <v>124.87</v>
      </c>
      <c r="P157" s="77">
        <v>304.31539499899998</v>
      </c>
      <c r="Q157" s="78">
        <v>1E-4</v>
      </c>
      <c r="R157" s="78">
        <v>0</v>
      </c>
      <c r="W157" s="95"/>
    </row>
    <row r="158" spans="2:23">
      <c r="B158" t="s">
        <v>4736</v>
      </c>
      <c r="C158" t="s">
        <v>2863</v>
      </c>
      <c r="D158" s="94">
        <v>9533</v>
      </c>
      <c r="E158"/>
      <c r="F158" t="s">
        <v>2869</v>
      </c>
      <c r="G158" s="86">
        <v>45015</v>
      </c>
      <c r="H158" t="s">
        <v>1062</v>
      </c>
      <c r="I158" s="77">
        <v>3.88</v>
      </c>
      <c r="J158" t="s">
        <v>595</v>
      </c>
      <c r="K158" t="s">
        <v>102</v>
      </c>
      <c r="L158" s="78">
        <v>3.3599999999999998E-2</v>
      </c>
      <c r="M158" s="78">
        <v>3.4200000000000001E-2</v>
      </c>
      <c r="N158" s="77">
        <v>12245691.029999999</v>
      </c>
      <c r="O158" s="77">
        <v>102.86</v>
      </c>
      <c r="P158" s="77">
        <v>12595.917793458</v>
      </c>
      <c r="Q158" s="78">
        <v>4.4000000000000003E-3</v>
      </c>
      <c r="R158" s="78">
        <v>5.0000000000000001E-4</v>
      </c>
      <c r="W158" s="95"/>
    </row>
    <row r="159" spans="2:23">
      <c r="B159" t="s">
        <v>4735</v>
      </c>
      <c r="C159" t="s">
        <v>2867</v>
      </c>
      <c r="D159" s="94">
        <v>9139</v>
      </c>
      <c r="E159"/>
      <c r="F159" t="s">
        <v>2869</v>
      </c>
      <c r="G159" s="86">
        <v>44748</v>
      </c>
      <c r="H159" t="s">
        <v>1062</v>
      </c>
      <c r="I159" s="77">
        <v>1.65</v>
      </c>
      <c r="J159" t="s">
        <v>360</v>
      </c>
      <c r="K159" t="s">
        <v>102</v>
      </c>
      <c r="L159" s="78">
        <v>7.5700000000000003E-2</v>
      </c>
      <c r="M159" s="78">
        <v>8.2100000000000006E-2</v>
      </c>
      <c r="N159" s="77">
        <v>39948132.100000001</v>
      </c>
      <c r="O159" s="77">
        <v>101.06</v>
      </c>
      <c r="P159" s="77">
        <v>40371.582300260001</v>
      </c>
      <c r="Q159" s="78">
        <v>1.4200000000000001E-2</v>
      </c>
      <c r="R159" s="78">
        <v>1.5E-3</v>
      </c>
      <c r="W159" s="95"/>
    </row>
    <row r="160" spans="2:23">
      <c r="B160" t="s">
        <v>4732</v>
      </c>
      <c r="C160" t="s">
        <v>2867</v>
      </c>
      <c r="D160" s="94">
        <v>71270</v>
      </c>
      <c r="E160"/>
      <c r="F160" t="s">
        <v>2869</v>
      </c>
      <c r="G160" s="86">
        <v>43631</v>
      </c>
      <c r="H160" t="s">
        <v>1062</v>
      </c>
      <c r="I160" s="77">
        <v>4.8499999999999996</v>
      </c>
      <c r="J160" t="s">
        <v>360</v>
      </c>
      <c r="K160" t="s">
        <v>102</v>
      </c>
      <c r="L160" s="78">
        <v>3.1E-2</v>
      </c>
      <c r="M160" s="78">
        <v>2.9499999999999998E-2</v>
      </c>
      <c r="N160" s="77">
        <v>7899841.2599999998</v>
      </c>
      <c r="O160" s="77">
        <v>112.15</v>
      </c>
      <c r="P160" s="77">
        <v>8859.6719730900004</v>
      </c>
      <c r="Q160" s="78">
        <v>3.0999999999999999E-3</v>
      </c>
      <c r="R160" s="78">
        <v>2.9999999999999997E-4</v>
      </c>
      <c r="W160" s="95"/>
    </row>
    <row r="161" spans="2:23">
      <c r="B161" t="s">
        <v>4732</v>
      </c>
      <c r="C161" t="s">
        <v>2867</v>
      </c>
      <c r="D161" s="94">
        <v>71280</v>
      </c>
      <c r="E161"/>
      <c r="F161" t="s">
        <v>2869</v>
      </c>
      <c r="G161" s="86">
        <v>43634</v>
      </c>
      <c r="H161" t="s">
        <v>1062</v>
      </c>
      <c r="I161" s="77">
        <v>4.87</v>
      </c>
      <c r="J161" t="s">
        <v>360</v>
      </c>
      <c r="K161" t="s">
        <v>102</v>
      </c>
      <c r="L161" s="78">
        <v>2.4899999999999999E-2</v>
      </c>
      <c r="M161" s="78">
        <v>2.9600000000000001E-2</v>
      </c>
      <c r="N161" s="77">
        <v>3320883.13</v>
      </c>
      <c r="O161" s="77">
        <v>110.78</v>
      </c>
      <c r="P161" s="77">
        <v>3678.8743314140002</v>
      </c>
      <c r="Q161" s="78">
        <v>1.2999999999999999E-3</v>
      </c>
      <c r="R161" s="78">
        <v>1E-4</v>
      </c>
      <c r="W161" s="95"/>
    </row>
    <row r="162" spans="2:23">
      <c r="B162" t="s">
        <v>4732</v>
      </c>
      <c r="C162" t="s">
        <v>2867</v>
      </c>
      <c r="D162" s="94">
        <v>71300</v>
      </c>
      <c r="E162"/>
      <c r="F162" t="s">
        <v>2869</v>
      </c>
      <c r="G162" s="86">
        <v>43634</v>
      </c>
      <c r="H162" t="s">
        <v>1062</v>
      </c>
      <c r="I162" s="77">
        <v>5.13</v>
      </c>
      <c r="J162" t="s">
        <v>360</v>
      </c>
      <c r="K162" t="s">
        <v>102</v>
      </c>
      <c r="L162" s="78">
        <v>3.5999999999999997E-2</v>
      </c>
      <c r="M162" s="78">
        <v>2.98E-2</v>
      </c>
      <c r="N162" s="77">
        <v>2199690.67</v>
      </c>
      <c r="O162" s="77">
        <v>115.05</v>
      </c>
      <c r="P162" s="77">
        <v>2530.7441158349998</v>
      </c>
      <c r="Q162" s="78">
        <v>8.9999999999999998E-4</v>
      </c>
      <c r="R162" s="78">
        <v>1E-4</v>
      </c>
      <c r="W162" s="95"/>
    </row>
    <row r="163" spans="2:23">
      <c r="B163" t="s">
        <v>4738</v>
      </c>
      <c r="C163" t="s">
        <v>2863</v>
      </c>
      <c r="D163" s="94">
        <v>311829</v>
      </c>
      <c r="E163"/>
      <c r="F163" t="s">
        <v>523</v>
      </c>
      <c r="G163" s="86">
        <v>40489</v>
      </c>
      <c r="H163" t="s">
        <v>148</v>
      </c>
      <c r="I163" s="77">
        <v>1.73</v>
      </c>
      <c r="J163" t="s">
        <v>360</v>
      </c>
      <c r="K163" t="s">
        <v>102</v>
      </c>
      <c r="L163" s="78">
        <v>5.7000000000000002E-2</v>
      </c>
      <c r="M163" s="78">
        <v>2.6499999999999999E-2</v>
      </c>
      <c r="N163" s="77">
        <v>2157572.6</v>
      </c>
      <c r="O163" s="77">
        <v>125.9</v>
      </c>
      <c r="P163" s="77">
        <v>2716.3839033999998</v>
      </c>
      <c r="Q163" s="78">
        <v>1E-3</v>
      </c>
      <c r="R163" s="78">
        <v>1E-4</v>
      </c>
      <c r="W163" s="95"/>
    </row>
    <row r="164" spans="2:23">
      <c r="B164" s="91" t="s">
        <v>4742</v>
      </c>
      <c r="C164" t="s">
        <v>2863</v>
      </c>
      <c r="D164" s="94">
        <v>7491</v>
      </c>
      <c r="E164"/>
      <c r="F164" t="s">
        <v>961</v>
      </c>
      <c r="G164" s="86">
        <v>43899</v>
      </c>
      <c r="H164" t="s">
        <v>1062</v>
      </c>
      <c r="I164" s="77">
        <v>3.12</v>
      </c>
      <c r="J164" t="s">
        <v>127</v>
      </c>
      <c r="K164" t="s">
        <v>102</v>
      </c>
      <c r="L164" s="78">
        <v>1.2999999999999999E-2</v>
      </c>
      <c r="M164" s="78">
        <v>2.5499999999999998E-2</v>
      </c>
      <c r="N164" s="77">
        <v>8483862.5299999993</v>
      </c>
      <c r="O164" s="77">
        <v>107.23</v>
      </c>
      <c r="P164" s="77">
        <v>9097.2457909189998</v>
      </c>
      <c r="Q164" s="78">
        <v>3.2000000000000002E-3</v>
      </c>
      <c r="R164" s="78">
        <v>2.9999999999999997E-4</v>
      </c>
      <c r="W164" s="95"/>
    </row>
    <row r="165" spans="2:23">
      <c r="B165" s="91" t="s">
        <v>4742</v>
      </c>
      <c r="C165" t="s">
        <v>2863</v>
      </c>
      <c r="D165" s="94">
        <v>7490</v>
      </c>
      <c r="E165"/>
      <c r="F165" t="s">
        <v>961</v>
      </c>
      <c r="G165" s="86">
        <v>43899</v>
      </c>
      <c r="H165" t="s">
        <v>1062</v>
      </c>
      <c r="I165" s="77">
        <v>2.98</v>
      </c>
      <c r="J165" t="s">
        <v>127</v>
      </c>
      <c r="K165" t="s">
        <v>102</v>
      </c>
      <c r="L165" s="78">
        <v>2.3900000000000001E-2</v>
      </c>
      <c r="M165" s="78">
        <v>5.4399999999999997E-2</v>
      </c>
      <c r="N165" s="77">
        <v>3879574.83</v>
      </c>
      <c r="O165" s="77">
        <v>92.04</v>
      </c>
      <c r="P165" s="77">
        <v>3570.7606735320001</v>
      </c>
      <c r="Q165" s="78">
        <v>1.2999999999999999E-3</v>
      </c>
      <c r="R165" s="78">
        <v>1E-4</v>
      </c>
      <c r="W165" s="95"/>
    </row>
    <row r="166" spans="2:23">
      <c r="B166" t="s">
        <v>4748</v>
      </c>
      <c r="C166" t="s">
        <v>2867</v>
      </c>
      <c r="D166" s="94">
        <v>72971</v>
      </c>
      <c r="E166"/>
      <c r="F166" t="s">
        <v>589</v>
      </c>
      <c r="G166" s="86">
        <v>43801</v>
      </c>
      <c r="H166" t="s">
        <v>207</v>
      </c>
      <c r="I166" s="77">
        <v>4.5999999999999996</v>
      </c>
      <c r="J166" t="s">
        <v>371</v>
      </c>
      <c r="K166" t="s">
        <v>110</v>
      </c>
      <c r="L166" s="78">
        <v>2.3599999999999999E-2</v>
      </c>
      <c r="M166" s="78">
        <v>5.9299999999999999E-2</v>
      </c>
      <c r="N166" s="77">
        <v>9694989.1099999994</v>
      </c>
      <c r="O166" s="77">
        <v>86.08</v>
      </c>
      <c r="P166" s="77">
        <v>33861.649684540498</v>
      </c>
      <c r="Q166" s="78">
        <v>1.1900000000000001E-2</v>
      </c>
      <c r="R166" s="78">
        <v>1.1999999999999999E-3</v>
      </c>
      <c r="W166" s="95"/>
    </row>
    <row r="167" spans="2:23">
      <c r="B167" t="s">
        <v>4752</v>
      </c>
      <c r="C167" t="s">
        <v>2867</v>
      </c>
      <c r="D167" s="94">
        <v>9365</v>
      </c>
      <c r="E167"/>
      <c r="F167" t="s">
        <v>961</v>
      </c>
      <c r="G167" s="86">
        <v>44906</v>
      </c>
      <c r="H167" t="s">
        <v>1062</v>
      </c>
      <c r="I167" s="77">
        <v>1.99</v>
      </c>
      <c r="J167" t="s">
        <v>360</v>
      </c>
      <c r="K167" t="s">
        <v>102</v>
      </c>
      <c r="L167" s="78">
        <v>7.6799999999999993E-2</v>
      </c>
      <c r="M167" s="78">
        <v>7.6999999999999999E-2</v>
      </c>
      <c r="N167" s="77">
        <v>28006.48</v>
      </c>
      <c r="O167" s="77">
        <v>100.6</v>
      </c>
      <c r="P167" s="77">
        <v>28.174518880000001</v>
      </c>
      <c r="Q167" s="78">
        <v>0</v>
      </c>
      <c r="R167" s="78">
        <v>0</v>
      </c>
      <c r="W167" s="95"/>
    </row>
    <row r="168" spans="2:23">
      <c r="B168" t="s">
        <v>4752</v>
      </c>
      <c r="C168" t="s">
        <v>2867</v>
      </c>
      <c r="D168" s="94">
        <v>9509</v>
      </c>
      <c r="E168"/>
      <c r="F168" t="s">
        <v>961</v>
      </c>
      <c r="G168" s="86">
        <v>44991</v>
      </c>
      <c r="H168" t="s">
        <v>1062</v>
      </c>
      <c r="I168" s="77">
        <v>1.99</v>
      </c>
      <c r="J168" t="s">
        <v>360</v>
      </c>
      <c r="K168" t="s">
        <v>102</v>
      </c>
      <c r="L168" s="78">
        <v>7.6799999999999993E-2</v>
      </c>
      <c r="M168" s="78">
        <v>7.3899999999999993E-2</v>
      </c>
      <c r="N168" s="77">
        <v>1385081.64</v>
      </c>
      <c r="O168" s="77">
        <v>101.18</v>
      </c>
      <c r="P168" s="77">
        <v>1401.4256033520001</v>
      </c>
      <c r="Q168" s="78">
        <v>5.0000000000000001E-4</v>
      </c>
      <c r="R168" s="78">
        <v>1E-4</v>
      </c>
      <c r="W168" s="95"/>
    </row>
    <row r="169" spans="2:23">
      <c r="B169" t="s">
        <v>4752</v>
      </c>
      <c r="C169" t="s">
        <v>2867</v>
      </c>
      <c r="D169" s="94">
        <v>9316</v>
      </c>
      <c r="E169"/>
      <c r="F169" t="s">
        <v>961</v>
      </c>
      <c r="G169" s="86">
        <v>44885</v>
      </c>
      <c r="H169" t="s">
        <v>1062</v>
      </c>
      <c r="I169" s="77">
        <v>1.99</v>
      </c>
      <c r="J169" t="s">
        <v>360</v>
      </c>
      <c r="K169" t="s">
        <v>102</v>
      </c>
      <c r="L169" s="78">
        <v>7.6799999999999993E-2</v>
      </c>
      <c r="M169" s="78">
        <v>8.0500000000000002E-2</v>
      </c>
      <c r="N169" s="77">
        <v>10835648.960000001</v>
      </c>
      <c r="O169" s="77">
        <v>99.96</v>
      </c>
      <c r="P169" s="77">
        <v>10831.314700416</v>
      </c>
      <c r="Q169" s="78">
        <v>3.8E-3</v>
      </c>
      <c r="R169" s="78">
        <v>4.0000000000000002E-4</v>
      </c>
      <c r="W169" s="95"/>
    </row>
    <row r="170" spans="2:23">
      <c r="B170" t="s">
        <v>4746</v>
      </c>
      <c r="C170" t="s">
        <v>2867</v>
      </c>
      <c r="D170" s="94">
        <v>539178</v>
      </c>
      <c r="E170"/>
      <c r="F170" t="s">
        <v>596</v>
      </c>
      <c r="G170" s="86">
        <v>45015</v>
      </c>
      <c r="H170" t="s">
        <v>148</v>
      </c>
      <c r="I170" s="77">
        <v>5.09</v>
      </c>
      <c r="J170" t="s">
        <v>371</v>
      </c>
      <c r="K170" t="s">
        <v>102</v>
      </c>
      <c r="L170" s="78">
        <v>4.4999999999999998E-2</v>
      </c>
      <c r="M170" s="78">
        <v>3.8199999999999998E-2</v>
      </c>
      <c r="N170" s="77">
        <v>7736225.1600000001</v>
      </c>
      <c r="O170" s="77">
        <v>105.93</v>
      </c>
      <c r="P170" s="77">
        <v>8194.9833119880004</v>
      </c>
      <c r="Q170" s="78">
        <v>2.8999999999999998E-3</v>
      </c>
      <c r="R170" s="78">
        <v>2.9999999999999997E-4</v>
      </c>
      <c r="W170" s="95"/>
    </row>
    <row r="171" spans="2:23">
      <c r="B171" t="s">
        <v>4749</v>
      </c>
      <c r="C171" t="s">
        <v>2867</v>
      </c>
      <c r="D171" s="94">
        <v>8405</v>
      </c>
      <c r="E171"/>
      <c r="F171" t="s">
        <v>596</v>
      </c>
      <c r="G171" s="86">
        <v>44322</v>
      </c>
      <c r="H171" t="s">
        <v>148</v>
      </c>
      <c r="I171" s="77">
        <v>8.41</v>
      </c>
      <c r="J171" t="s">
        <v>713</v>
      </c>
      <c r="K171" t="s">
        <v>102</v>
      </c>
      <c r="L171" s="78">
        <v>2.5600000000000001E-2</v>
      </c>
      <c r="M171" s="78">
        <v>4.6300000000000001E-2</v>
      </c>
      <c r="N171" s="77">
        <v>5415333.1399999997</v>
      </c>
      <c r="O171" s="77">
        <v>93.11</v>
      </c>
      <c r="P171" s="77">
        <v>5042.2166866540001</v>
      </c>
      <c r="Q171" s="78">
        <v>1.8E-3</v>
      </c>
      <c r="R171" s="78">
        <v>2.0000000000000001E-4</v>
      </c>
      <c r="W171" s="95"/>
    </row>
    <row r="172" spans="2:23">
      <c r="B172" t="s">
        <v>4749</v>
      </c>
      <c r="C172" t="s">
        <v>2867</v>
      </c>
      <c r="D172" s="94">
        <v>8581</v>
      </c>
      <c r="E172"/>
      <c r="F172" t="s">
        <v>596</v>
      </c>
      <c r="G172" s="86">
        <v>44418</v>
      </c>
      <c r="H172" t="s">
        <v>148</v>
      </c>
      <c r="I172" s="77">
        <v>8.52</v>
      </c>
      <c r="J172" t="s">
        <v>713</v>
      </c>
      <c r="K172" t="s">
        <v>102</v>
      </c>
      <c r="L172" s="78">
        <v>2.2700000000000001E-2</v>
      </c>
      <c r="M172" s="78">
        <v>4.4699999999999997E-2</v>
      </c>
      <c r="N172" s="77">
        <v>5396778.3799999999</v>
      </c>
      <c r="O172" s="77">
        <v>91.06</v>
      </c>
      <c r="P172" s="77">
        <v>4914.3063928279998</v>
      </c>
      <c r="Q172" s="78">
        <v>1.6999999999999999E-3</v>
      </c>
      <c r="R172" s="78">
        <v>2.0000000000000001E-4</v>
      </c>
      <c r="W172" s="95"/>
    </row>
    <row r="173" spans="2:23">
      <c r="B173" t="s">
        <v>4749</v>
      </c>
      <c r="C173" t="s">
        <v>2867</v>
      </c>
      <c r="D173" s="94">
        <v>8761</v>
      </c>
      <c r="E173"/>
      <c r="F173" t="s">
        <v>596</v>
      </c>
      <c r="G173" s="86">
        <v>44530</v>
      </c>
      <c r="H173" t="s">
        <v>148</v>
      </c>
      <c r="I173" s="77">
        <v>8.58</v>
      </c>
      <c r="J173" t="s">
        <v>713</v>
      </c>
      <c r="K173" t="s">
        <v>102</v>
      </c>
      <c r="L173" s="78">
        <v>1.7899999999999999E-2</v>
      </c>
      <c r="M173" s="78">
        <v>4.7399999999999998E-2</v>
      </c>
      <c r="N173" s="77">
        <v>4447007.5</v>
      </c>
      <c r="O173" s="77">
        <v>84.09</v>
      </c>
      <c r="P173" s="77">
        <v>3739.4886067500001</v>
      </c>
      <c r="Q173" s="78">
        <v>1.2999999999999999E-3</v>
      </c>
      <c r="R173" s="78">
        <v>1E-4</v>
      </c>
      <c r="W173" s="95"/>
    </row>
    <row r="174" spans="2:23">
      <c r="B174" t="s">
        <v>4749</v>
      </c>
      <c r="C174" t="s">
        <v>2867</v>
      </c>
      <c r="D174" s="94">
        <v>8946</v>
      </c>
      <c r="E174"/>
      <c r="F174" t="s">
        <v>596</v>
      </c>
      <c r="G174" s="86">
        <v>44612</v>
      </c>
      <c r="H174" t="s">
        <v>148</v>
      </c>
      <c r="I174" s="77">
        <v>8.4</v>
      </c>
      <c r="J174" t="s">
        <v>713</v>
      </c>
      <c r="K174" t="s">
        <v>102</v>
      </c>
      <c r="L174" s="78">
        <v>2.3599999999999999E-2</v>
      </c>
      <c r="M174" s="78">
        <v>4.8099999999999997E-2</v>
      </c>
      <c r="N174" s="77">
        <v>5215153.05</v>
      </c>
      <c r="O174" s="77">
        <v>88.09</v>
      </c>
      <c r="P174" s="77">
        <v>4594.0283217449996</v>
      </c>
      <c r="Q174" s="78">
        <v>1.6000000000000001E-3</v>
      </c>
      <c r="R174" s="78">
        <v>2.0000000000000001E-4</v>
      </c>
      <c r="W174" s="95"/>
    </row>
    <row r="175" spans="2:23">
      <c r="B175" t="s">
        <v>4749</v>
      </c>
      <c r="C175" t="s">
        <v>2867</v>
      </c>
      <c r="D175" s="94">
        <v>9031</v>
      </c>
      <c r="E175"/>
      <c r="F175" t="s">
        <v>596</v>
      </c>
      <c r="G175" s="86">
        <v>44662</v>
      </c>
      <c r="H175" t="s">
        <v>148</v>
      </c>
      <c r="I175" s="77">
        <v>8.4499999999999993</v>
      </c>
      <c r="J175" t="s">
        <v>713</v>
      </c>
      <c r="K175" t="s">
        <v>102</v>
      </c>
      <c r="L175" s="78">
        <v>2.4E-2</v>
      </c>
      <c r="M175" s="78">
        <v>4.5999999999999999E-2</v>
      </c>
      <c r="N175" s="77">
        <v>5939650.7400000002</v>
      </c>
      <c r="O175" s="77">
        <v>89.33</v>
      </c>
      <c r="P175" s="77">
        <v>5305.8900060420001</v>
      </c>
      <c r="Q175" s="78">
        <v>1.9E-3</v>
      </c>
      <c r="R175" s="78">
        <v>2.0000000000000001E-4</v>
      </c>
      <c r="W175" s="95"/>
    </row>
    <row r="176" spans="2:23">
      <c r="B176" t="s">
        <v>4749</v>
      </c>
      <c r="C176" t="s">
        <v>2867</v>
      </c>
      <c r="D176" s="94">
        <v>9797</v>
      </c>
      <c r="E176"/>
      <c r="F176" t="s">
        <v>596</v>
      </c>
      <c r="G176" s="86">
        <v>45197</v>
      </c>
      <c r="H176" t="s">
        <v>148</v>
      </c>
      <c r="I176" s="77">
        <v>8.1999999999999993</v>
      </c>
      <c r="J176" t="s">
        <v>713</v>
      </c>
      <c r="K176" t="s">
        <v>102</v>
      </c>
      <c r="L176" s="78">
        <v>4.1200000000000001E-2</v>
      </c>
      <c r="M176" s="78">
        <v>4.48E-2</v>
      </c>
      <c r="N176" s="77">
        <v>2791363.79</v>
      </c>
      <c r="O176" s="77">
        <v>100</v>
      </c>
      <c r="P176" s="77">
        <v>2791.3637899999999</v>
      </c>
      <c r="Q176" s="78">
        <v>1E-3</v>
      </c>
      <c r="R176" s="78">
        <v>1E-4</v>
      </c>
      <c r="W176" s="95"/>
    </row>
    <row r="177" spans="2:23">
      <c r="B177" t="s">
        <v>4749</v>
      </c>
      <c r="C177" t="s">
        <v>2867</v>
      </c>
      <c r="D177" s="94">
        <v>7898</v>
      </c>
      <c r="E177"/>
      <c r="F177" t="s">
        <v>596</v>
      </c>
      <c r="G177" s="86">
        <v>44074</v>
      </c>
      <c r="H177" t="s">
        <v>148</v>
      </c>
      <c r="I177" s="77">
        <v>8.6</v>
      </c>
      <c r="J177" t="s">
        <v>713</v>
      </c>
      <c r="K177" t="s">
        <v>102</v>
      </c>
      <c r="L177" s="78">
        <v>2.35E-2</v>
      </c>
      <c r="M177" s="78">
        <v>4.1099999999999998E-2</v>
      </c>
      <c r="N177" s="77">
        <v>9403077.6699999999</v>
      </c>
      <c r="O177" s="77">
        <v>95.92</v>
      </c>
      <c r="P177" s="77">
        <v>9019.4321010639997</v>
      </c>
      <c r="Q177" s="78">
        <v>3.2000000000000002E-3</v>
      </c>
      <c r="R177" s="78">
        <v>2.9999999999999997E-4</v>
      </c>
      <c r="W177" s="95"/>
    </row>
    <row r="178" spans="2:23">
      <c r="B178" t="s">
        <v>4749</v>
      </c>
      <c r="C178" t="s">
        <v>2867</v>
      </c>
      <c r="D178" s="94">
        <v>8154</v>
      </c>
      <c r="E178"/>
      <c r="F178" t="s">
        <v>596</v>
      </c>
      <c r="G178" s="86">
        <v>44189</v>
      </c>
      <c r="H178" t="s">
        <v>148</v>
      </c>
      <c r="I178" s="77">
        <v>8.51</v>
      </c>
      <c r="J178" t="s">
        <v>713</v>
      </c>
      <c r="K178" t="s">
        <v>102</v>
      </c>
      <c r="L178" s="78">
        <v>2.47E-2</v>
      </c>
      <c r="M178" s="78">
        <v>4.36E-2</v>
      </c>
      <c r="N178" s="77">
        <v>1176376.58</v>
      </c>
      <c r="O178" s="77">
        <v>95.05</v>
      </c>
      <c r="P178" s="77">
        <v>1118.1459392899999</v>
      </c>
      <c r="Q178" s="78">
        <v>4.0000000000000002E-4</v>
      </c>
      <c r="R178" s="78">
        <v>0</v>
      </c>
      <c r="W178" s="95"/>
    </row>
    <row r="179" spans="2:23">
      <c r="B179" t="s">
        <v>4749</v>
      </c>
      <c r="C179" t="s">
        <v>2867</v>
      </c>
      <c r="D179" s="94">
        <v>9796</v>
      </c>
      <c r="E179"/>
      <c r="F179" t="s">
        <v>596</v>
      </c>
      <c r="G179" s="86">
        <v>45197</v>
      </c>
      <c r="H179" t="s">
        <v>148</v>
      </c>
      <c r="I179" s="77">
        <v>8.1999999999999993</v>
      </c>
      <c r="J179" t="s">
        <v>713</v>
      </c>
      <c r="K179" t="s">
        <v>102</v>
      </c>
      <c r="L179" s="78">
        <v>4.1200000000000001E-2</v>
      </c>
      <c r="M179" s="78">
        <v>4.1799999999999997E-2</v>
      </c>
      <c r="N179" s="77">
        <v>91770.86</v>
      </c>
      <c r="O179" s="77">
        <v>100</v>
      </c>
      <c r="P179" s="77">
        <v>91.770859999999999</v>
      </c>
      <c r="Q179" s="78">
        <v>0</v>
      </c>
      <c r="R179" s="78">
        <v>0</v>
      </c>
      <c r="W179" s="95"/>
    </row>
    <row r="180" spans="2:23">
      <c r="B180" t="s">
        <v>4755</v>
      </c>
      <c r="C180" t="s">
        <v>2863</v>
      </c>
      <c r="D180" s="94">
        <v>3364</v>
      </c>
      <c r="E180"/>
      <c r="F180" t="s">
        <v>589</v>
      </c>
      <c r="G180" s="86">
        <v>41639</v>
      </c>
      <c r="H180" t="s">
        <v>207</v>
      </c>
      <c r="I180" s="77">
        <v>0.26</v>
      </c>
      <c r="J180" t="s">
        <v>799</v>
      </c>
      <c r="K180" t="s">
        <v>102</v>
      </c>
      <c r="L180" s="78">
        <v>3.6999999999999998E-2</v>
      </c>
      <c r="M180" s="78">
        <v>6.9599999999999995E-2</v>
      </c>
      <c r="N180" s="77">
        <v>1975818.87</v>
      </c>
      <c r="O180" s="77">
        <v>111.28</v>
      </c>
      <c r="P180" s="77">
        <v>2198.6912385360001</v>
      </c>
      <c r="Q180" s="78">
        <v>8.0000000000000004E-4</v>
      </c>
      <c r="R180" s="78">
        <v>1E-4</v>
      </c>
      <c r="W180" s="95"/>
    </row>
    <row r="181" spans="2:23">
      <c r="B181" t="s">
        <v>4755</v>
      </c>
      <c r="C181" t="s">
        <v>2863</v>
      </c>
      <c r="D181" s="94">
        <v>458869</v>
      </c>
      <c r="E181"/>
      <c r="F181" t="s">
        <v>589</v>
      </c>
      <c r="G181" s="86">
        <v>42759</v>
      </c>
      <c r="H181" t="s">
        <v>207</v>
      </c>
      <c r="I181" s="77">
        <v>1.73</v>
      </c>
      <c r="J181" t="s">
        <v>799</v>
      </c>
      <c r="K181" t="s">
        <v>102</v>
      </c>
      <c r="L181" s="78">
        <v>3.8800000000000001E-2</v>
      </c>
      <c r="M181" s="78">
        <v>5.8099999999999999E-2</v>
      </c>
      <c r="N181" s="77">
        <v>2279623.7599999998</v>
      </c>
      <c r="O181" s="77">
        <v>97.57</v>
      </c>
      <c r="P181" s="77">
        <v>2224.228902632</v>
      </c>
      <c r="Q181" s="78">
        <v>8.0000000000000004E-4</v>
      </c>
      <c r="R181" s="78">
        <v>1E-4</v>
      </c>
      <c r="W181" s="95"/>
    </row>
    <row r="182" spans="2:23">
      <c r="B182" t="s">
        <v>4755</v>
      </c>
      <c r="C182" t="s">
        <v>2863</v>
      </c>
      <c r="D182" s="94">
        <v>458870</v>
      </c>
      <c r="E182"/>
      <c r="F182" t="s">
        <v>589</v>
      </c>
      <c r="G182" s="86">
        <v>42759</v>
      </c>
      <c r="H182" t="s">
        <v>207</v>
      </c>
      <c r="I182" s="77">
        <v>1.69</v>
      </c>
      <c r="J182" t="s">
        <v>799</v>
      </c>
      <c r="K182" t="s">
        <v>102</v>
      </c>
      <c r="L182" s="78">
        <v>7.0499999999999993E-2</v>
      </c>
      <c r="M182" s="78">
        <v>7.17E-2</v>
      </c>
      <c r="N182" s="77">
        <v>2279623.7599999998</v>
      </c>
      <c r="O182" s="77">
        <v>101.25</v>
      </c>
      <c r="P182" s="77">
        <v>2308.1190569999999</v>
      </c>
      <c r="Q182" s="78">
        <v>8.0000000000000004E-4</v>
      </c>
      <c r="R182" s="78">
        <v>1E-4</v>
      </c>
      <c r="W182" s="95"/>
    </row>
    <row r="183" spans="2:23">
      <c r="B183" t="s">
        <v>4755</v>
      </c>
      <c r="C183" t="s">
        <v>2863</v>
      </c>
      <c r="D183" s="94">
        <v>364477</v>
      </c>
      <c r="E183"/>
      <c r="F183" t="s">
        <v>589</v>
      </c>
      <c r="G183" s="86">
        <v>42004</v>
      </c>
      <c r="H183" t="s">
        <v>207</v>
      </c>
      <c r="I183" s="77">
        <v>0.74</v>
      </c>
      <c r="J183" t="s">
        <v>799</v>
      </c>
      <c r="K183" t="s">
        <v>102</v>
      </c>
      <c r="L183" s="78">
        <v>3.6999999999999998E-2</v>
      </c>
      <c r="M183" s="78">
        <v>0.10879999999999999</v>
      </c>
      <c r="N183" s="77">
        <v>1975818.88</v>
      </c>
      <c r="O183" s="77">
        <v>106.86</v>
      </c>
      <c r="P183" s="77">
        <v>2111.3600551680001</v>
      </c>
      <c r="Q183" s="78">
        <v>6.9999999999999999E-4</v>
      </c>
      <c r="R183" s="78">
        <v>1E-4</v>
      </c>
      <c r="W183" s="95"/>
    </row>
    <row r="184" spans="2:23">
      <c r="B184" t="s">
        <v>4754</v>
      </c>
      <c r="C184" t="s">
        <v>2867</v>
      </c>
      <c r="D184" s="94">
        <v>451305</v>
      </c>
      <c r="E184"/>
      <c r="F184" t="s">
        <v>961</v>
      </c>
      <c r="G184" s="86">
        <v>42521</v>
      </c>
      <c r="H184" t="s">
        <v>1062</v>
      </c>
      <c r="I184" s="77">
        <v>1.37</v>
      </c>
      <c r="J184" t="s">
        <v>127</v>
      </c>
      <c r="K184" t="s">
        <v>102</v>
      </c>
      <c r="L184" s="78">
        <v>2.3E-2</v>
      </c>
      <c r="M184" s="78">
        <v>3.9E-2</v>
      </c>
      <c r="N184" s="77">
        <v>981019.26</v>
      </c>
      <c r="O184" s="77">
        <v>110.83</v>
      </c>
      <c r="P184" s="77">
        <v>1087.263645858</v>
      </c>
      <c r="Q184" s="78">
        <v>4.0000000000000002E-4</v>
      </c>
      <c r="R184" s="78">
        <v>0</v>
      </c>
      <c r="W184" s="95"/>
    </row>
    <row r="185" spans="2:23">
      <c r="B185" t="s">
        <v>4754</v>
      </c>
      <c r="C185" t="s">
        <v>2867</v>
      </c>
      <c r="D185" s="94">
        <v>451301</v>
      </c>
      <c r="E185"/>
      <c r="F185" t="s">
        <v>961</v>
      </c>
      <c r="G185" s="86">
        <v>42474</v>
      </c>
      <c r="H185" t="s">
        <v>1062</v>
      </c>
      <c r="I185" s="77">
        <v>0.36</v>
      </c>
      <c r="J185" t="s">
        <v>127</v>
      </c>
      <c r="K185" t="s">
        <v>102</v>
      </c>
      <c r="L185" s="78">
        <v>3.1800000000000002E-2</v>
      </c>
      <c r="M185" s="78">
        <v>7.1199999999999999E-2</v>
      </c>
      <c r="N185" s="77">
        <v>766623.34</v>
      </c>
      <c r="O185" s="77">
        <v>98.78</v>
      </c>
      <c r="P185" s="77">
        <v>757.27053525199995</v>
      </c>
      <c r="Q185" s="78">
        <v>2.9999999999999997E-4</v>
      </c>
      <c r="R185" s="78">
        <v>0</v>
      </c>
      <c r="W185" s="95"/>
    </row>
    <row r="186" spans="2:23">
      <c r="B186" t="s">
        <v>4754</v>
      </c>
      <c r="C186" t="s">
        <v>2867</v>
      </c>
      <c r="D186" s="94">
        <v>451304</v>
      </c>
      <c r="E186"/>
      <c r="F186" t="s">
        <v>961</v>
      </c>
      <c r="G186" s="86">
        <v>42474</v>
      </c>
      <c r="H186" t="s">
        <v>1062</v>
      </c>
      <c r="I186" s="77">
        <v>0.36</v>
      </c>
      <c r="J186" t="s">
        <v>127</v>
      </c>
      <c r="K186" t="s">
        <v>102</v>
      </c>
      <c r="L186" s="78">
        <v>6.8500000000000005E-2</v>
      </c>
      <c r="M186" s="78">
        <v>6.4199999999999993E-2</v>
      </c>
      <c r="N186" s="77">
        <v>747437.36</v>
      </c>
      <c r="O186" s="77">
        <v>100.46</v>
      </c>
      <c r="P186" s="77">
        <v>750.87557185599997</v>
      </c>
      <c r="Q186" s="78">
        <v>2.9999999999999997E-4</v>
      </c>
      <c r="R186" s="78">
        <v>0</v>
      </c>
      <c r="W186" s="95"/>
    </row>
    <row r="187" spans="2:23">
      <c r="B187" t="s">
        <v>4754</v>
      </c>
      <c r="C187" t="s">
        <v>2867</v>
      </c>
      <c r="D187" s="94">
        <v>451302</v>
      </c>
      <c r="E187"/>
      <c r="F187" t="s">
        <v>961</v>
      </c>
      <c r="G187" s="86">
        <v>42562</v>
      </c>
      <c r="H187" t="s">
        <v>1062</v>
      </c>
      <c r="I187" s="77">
        <v>1.36</v>
      </c>
      <c r="J187" t="s">
        <v>127</v>
      </c>
      <c r="K187" t="s">
        <v>102</v>
      </c>
      <c r="L187" s="78">
        <v>3.3700000000000001E-2</v>
      </c>
      <c r="M187" s="78">
        <v>6.83E-2</v>
      </c>
      <c r="N187" s="77">
        <v>465966.35</v>
      </c>
      <c r="O187" s="77">
        <v>95.78</v>
      </c>
      <c r="P187" s="77">
        <v>446.30257003000003</v>
      </c>
      <c r="Q187" s="78">
        <v>2.0000000000000001E-4</v>
      </c>
      <c r="R187" s="78">
        <v>0</v>
      </c>
      <c r="W187" s="95"/>
    </row>
    <row r="188" spans="2:23">
      <c r="B188" t="s">
        <v>4754</v>
      </c>
      <c r="C188" t="s">
        <v>2867</v>
      </c>
      <c r="D188" s="94">
        <v>454754</v>
      </c>
      <c r="E188"/>
      <c r="F188" t="s">
        <v>961</v>
      </c>
      <c r="G188" s="86">
        <v>42710</v>
      </c>
      <c r="H188" t="s">
        <v>1062</v>
      </c>
      <c r="I188" s="77">
        <v>1.54</v>
      </c>
      <c r="J188" t="s">
        <v>127</v>
      </c>
      <c r="K188" t="s">
        <v>102</v>
      </c>
      <c r="L188" s="78">
        <v>3.8399999999999997E-2</v>
      </c>
      <c r="M188" s="78">
        <v>6.7599999999999993E-2</v>
      </c>
      <c r="N188" s="77">
        <v>303353.31</v>
      </c>
      <c r="O188" s="77">
        <v>96</v>
      </c>
      <c r="P188" s="77">
        <v>291.21917760000002</v>
      </c>
      <c r="Q188" s="78">
        <v>1E-4</v>
      </c>
      <c r="R188" s="78">
        <v>0</v>
      </c>
      <c r="W188" s="95"/>
    </row>
    <row r="189" spans="2:23">
      <c r="B189" t="s">
        <v>4754</v>
      </c>
      <c r="C189" t="s">
        <v>2867</v>
      </c>
      <c r="D189" s="94">
        <v>454874</v>
      </c>
      <c r="E189"/>
      <c r="F189" t="s">
        <v>961</v>
      </c>
      <c r="G189" s="86">
        <v>42717</v>
      </c>
      <c r="H189" t="s">
        <v>1062</v>
      </c>
      <c r="I189" s="77">
        <v>1.54</v>
      </c>
      <c r="J189" t="s">
        <v>127</v>
      </c>
      <c r="K189" t="s">
        <v>102</v>
      </c>
      <c r="L189" s="78">
        <v>3.85E-2</v>
      </c>
      <c r="M189" s="78">
        <v>6.7599999999999993E-2</v>
      </c>
      <c r="N189" s="77">
        <v>101465.35</v>
      </c>
      <c r="O189" s="77">
        <v>96.02</v>
      </c>
      <c r="P189" s="77">
        <v>97.427029070000003</v>
      </c>
      <c r="Q189" s="78">
        <v>0</v>
      </c>
      <c r="R189" s="78">
        <v>0</v>
      </c>
      <c r="W189" s="95"/>
    </row>
    <row r="190" spans="2:23">
      <c r="B190" t="s">
        <v>4760</v>
      </c>
      <c r="C190" t="s">
        <v>2867</v>
      </c>
      <c r="D190" s="94">
        <v>462345</v>
      </c>
      <c r="E190"/>
      <c r="F190" t="s">
        <v>596</v>
      </c>
      <c r="G190" s="86">
        <v>42794</v>
      </c>
      <c r="H190" t="s">
        <v>148</v>
      </c>
      <c r="I190" s="77">
        <v>5.04</v>
      </c>
      <c r="J190" t="s">
        <v>713</v>
      </c>
      <c r="K190" t="s">
        <v>102</v>
      </c>
      <c r="L190" s="78">
        <v>2.9000000000000001E-2</v>
      </c>
      <c r="M190" s="78">
        <v>2.8500000000000001E-2</v>
      </c>
      <c r="N190" s="77">
        <v>16945915.379999999</v>
      </c>
      <c r="O190" s="77">
        <v>116.33</v>
      </c>
      <c r="P190" s="77">
        <v>19713.183361554002</v>
      </c>
      <c r="Q190" s="78">
        <v>7.0000000000000001E-3</v>
      </c>
      <c r="R190" s="78">
        <v>6.9999999999999999E-4</v>
      </c>
      <c r="W190" s="95"/>
    </row>
    <row r="191" spans="2:23">
      <c r="B191" t="s">
        <v>4745</v>
      </c>
      <c r="C191" t="s">
        <v>2867</v>
      </c>
      <c r="D191" s="94">
        <v>8171</v>
      </c>
      <c r="E191"/>
      <c r="F191" t="s">
        <v>596</v>
      </c>
      <c r="G191" s="86">
        <v>44200</v>
      </c>
      <c r="H191" t="s">
        <v>148</v>
      </c>
      <c r="I191" s="77">
        <v>7.47</v>
      </c>
      <c r="J191" t="s">
        <v>713</v>
      </c>
      <c r="K191" t="s">
        <v>102</v>
      </c>
      <c r="L191" s="78">
        <v>3.1E-2</v>
      </c>
      <c r="M191" s="78">
        <v>5.0599999999999999E-2</v>
      </c>
      <c r="N191" s="77">
        <v>873386.89</v>
      </c>
      <c r="O191" s="77">
        <v>94.04</v>
      </c>
      <c r="P191" s="77">
        <v>821.33303135599999</v>
      </c>
      <c r="Q191" s="78">
        <v>2.9999999999999997E-4</v>
      </c>
      <c r="R191" s="78">
        <v>0</v>
      </c>
      <c r="W191" s="95"/>
    </row>
    <row r="192" spans="2:23">
      <c r="B192" t="s">
        <v>4745</v>
      </c>
      <c r="C192" t="s">
        <v>2867</v>
      </c>
      <c r="D192" s="94">
        <v>8362</v>
      </c>
      <c r="E192"/>
      <c r="F192" t="s">
        <v>596</v>
      </c>
      <c r="G192" s="86">
        <v>44290</v>
      </c>
      <c r="H192" t="s">
        <v>148</v>
      </c>
      <c r="I192" s="77">
        <v>7.39</v>
      </c>
      <c r="J192" t="s">
        <v>713</v>
      </c>
      <c r="K192" t="s">
        <v>102</v>
      </c>
      <c r="L192" s="78">
        <v>3.1E-2</v>
      </c>
      <c r="M192" s="78">
        <v>5.3999999999999999E-2</v>
      </c>
      <c r="N192" s="77">
        <v>1677555.89</v>
      </c>
      <c r="O192" s="77">
        <v>91.69</v>
      </c>
      <c r="P192" s="77">
        <v>1538.1509955409999</v>
      </c>
      <c r="Q192" s="78">
        <v>5.0000000000000001E-4</v>
      </c>
      <c r="R192" s="78">
        <v>1E-4</v>
      </c>
      <c r="W192" s="95"/>
    </row>
    <row r="193" spans="2:23">
      <c r="B193" t="s">
        <v>4745</v>
      </c>
      <c r="C193" t="s">
        <v>2867</v>
      </c>
      <c r="D193" s="94">
        <v>8698</v>
      </c>
      <c r="E193"/>
      <c r="F193" t="s">
        <v>596</v>
      </c>
      <c r="G193" s="86">
        <v>44496</v>
      </c>
      <c r="H193" t="s">
        <v>148</v>
      </c>
      <c r="I193" s="77">
        <v>6.86</v>
      </c>
      <c r="J193" t="s">
        <v>713</v>
      </c>
      <c r="K193" t="s">
        <v>102</v>
      </c>
      <c r="L193" s="78">
        <v>3.1E-2</v>
      </c>
      <c r="M193" s="78">
        <v>7.8200000000000006E-2</v>
      </c>
      <c r="N193" s="77">
        <v>1879221.46</v>
      </c>
      <c r="O193" s="77">
        <v>76.25</v>
      </c>
      <c r="P193" s="77">
        <v>1432.9063632499999</v>
      </c>
      <c r="Q193" s="78">
        <v>5.0000000000000001E-4</v>
      </c>
      <c r="R193" s="78">
        <v>1E-4</v>
      </c>
      <c r="W193" s="95"/>
    </row>
    <row r="194" spans="2:23">
      <c r="B194" t="s">
        <v>4745</v>
      </c>
      <c r="C194" t="s">
        <v>2867</v>
      </c>
      <c r="D194" s="94">
        <v>8953</v>
      </c>
      <c r="E194"/>
      <c r="F194" t="s">
        <v>596</v>
      </c>
      <c r="G194" s="86">
        <v>44615</v>
      </c>
      <c r="H194" t="s">
        <v>148</v>
      </c>
      <c r="I194" s="77">
        <v>7.08</v>
      </c>
      <c r="J194" t="s">
        <v>713</v>
      </c>
      <c r="K194" t="s">
        <v>102</v>
      </c>
      <c r="L194" s="78">
        <v>3.1E-2</v>
      </c>
      <c r="M194" s="78">
        <v>6.7400000000000002E-2</v>
      </c>
      <c r="N194" s="77">
        <v>2281203.36</v>
      </c>
      <c r="O194" s="77">
        <v>81.42</v>
      </c>
      <c r="P194" s="77">
        <v>1857.355775712</v>
      </c>
      <c r="Q194" s="78">
        <v>6.9999999999999999E-4</v>
      </c>
      <c r="R194" s="78">
        <v>1E-4</v>
      </c>
      <c r="W194" s="95"/>
    </row>
    <row r="195" spans="2:23">
      <c r="B195" t="s">
        <v>4745</v>
      </c>
      <c r="C195" t="s">
        <v>2867</v>
      </c>
      <c r="D195" s="94">
        <v>9146</v>
      </c>
      <c r="E195"/>
      <c r="F195" t="s">
        <v>596</v>
      </c>
      <c r="G195" s="86">
        <v>44753</v>
      </c>
      <c r="H195" t="s">
        <v>148</v>
      </c>
      <c r="I195" s="77">
        <v>7.65</v>
      </c>
      <c r="J195" t="s">
        <v>713</v>
      </c>
      <c r="K195" t="s">
        <v>102</v>
      </c>
      <c r="L195" s="78">
        <v>3.2599999999999997E-2</v>
      </c>
      <c r="M195" s="78">
        <v>4.1099999999999998E-2</v>
      </c>
      <c r="N195" s="77">
        <v>3367490.77</v>
      </c>
      <c r="O195" s="77">
        <v>96.63</v>
      </c>
      <c r="P195" s="77">
        <v>3254.006331051</v>
      </c>
      <c r="Q195" s="78">
        <v>1.1000000000000001E-3</v>
      </c>
      <c r="R195" s="78">
        <v>1E-4</v>
      </c>
      <c r="W195" s="95"/>
    </row>
    <row r="196" spans="2:23">
      <c r="B196" t="s">
        <v>4745</v>
      </c>
      <c r="C196" t="s">
        <v>2867</v>
      </c>
      <c r="D196" s="94">
        <v>9458</v>
      </c>
      <c r="E196"/>
      <c r="F196" t="s">
        <v>596</v>
      </c>
      <c r="G196" s="86">
        <v>44959</v>
      </c>
      <c r="H196" t="s">
        <v>148</v>
      </c>
      <c r="I196" s="77">
        <v>7.53</v>
      </c>
      <c r="J196" t="s">
        <v>713</v>
      </c>
      <c r="K196" t="s">
        <v>102</v>
      </c>
      <c r="L196" s="78">
        <v>3.8100000000000002E-2</v>
      </c>
      <c r="M196" s="78">
        <v>4.24E-2</v>
      </c>
      <c r="N196" s="77">
        <v>1629430.97</v>
      </c>
      <c r="O196" s="77">
        <v>97.67</v>
      </c>
      <c r="P196" s="77">
        <v>1591.4652283989999</v>
      </c>
      <c r="Q196" s="78">
        <v>5.9999999999999995E-4</v>
      </c>
      <c r="R196" s="78">
        <v>1E-4</v>
      </c>
      <c r="W196" s="95"/>
    </row>
    <row r="197" spans="2:23">
      <c r="B197" t="s">
        <v>4745</v>
      </c>
      <c r="C197" t="s">
        <v>2867</v>
      </c>
      <c r="D197" s="94">
        <v>9713</v>
      </c>
      <c r="E197"/>
      <c r="F197" t="s">
        <v>596</v>
      </c>
      <c r="G197" s="86">
        <v>45153</v>
      </c>
      <c r="H197" t="s">
        <v>148</v>
      </c>
      <c r="I197" s="77">
        <v>7.42</v>
      </c>
      <c r="J197" t="s">
        <v>713</v>
      </c>
      <c r="K197" t="s">
        <v>102</v>
      </c>
      <c r="L197" s="78">
        <v>4.3200000000000002E-2</v>
      </c>
      <c r="M197" s="78">
        <v>4.3799999999999999E-2</v>
      </c>
      <c r="N197" s="77">
        <v>1851365.3</v>
      </c>
      <c r="O197" s="77">
        <v>98.37</v>
      </c>
      <c r="P197" s="77">
        <v>1821.18804561</v>
      </c>
      <c r="Q197" s="78">
        <v>5.9999999999999995E-4</v>
      </c>
      <c r="R197" s="78">
        <v>1E-4</v>
      </c>
      <c r="W197" s="95"/>
    </row>
    <row r="198" spans="2:23">
      <c r="B198" t="s">
        <v>4745</v>
      </c>
      <c r="C198" t="s">
        <v>2867</v>
      </c>
      <c r="D198" s="94">
        <v>6853</v>
      </c>
      <c r="E198"/>
      <c r="F198" t="s">
        <v>596</v>
      </c>
      <c r="G198" s="86">
        <v>43559</v>
      </c>
      <c r="H198" t="s">
        <v>148</v>
      </c>
      <c r="I198" s="77">
        <v>7.68</v>
      </c>
      <c r="J198" t="s">
        <v>713</v>
      </c>
      <c r="K198" t="s">
        <v>102</v>
      </c>
      <c r="L198" s="78">
        <v>3.7199999999999997E-2</v>
      </c>
      <c r="M198" s="78">
        <v>3.6799999999999999E-2</v>
      </c>
      <c r="N198" s="77">
        <v>5315185.4000000004</v>
      </c>
      <c r="O198" s="77">
        <v>109.18</v>
      </c>
      <c r="P198" s="77">
        <v>5803.1194197200002</v>
      </c>
      <c r="Q198" s="78">
        <v>2E-3</v>
      </c>
      <c r="R198" s="78">
        <v>2.0000000000000001E-4</v>
      </c>
      <c r="W198" s="95"/>
    </row>
    <row r="199" spans="2:23">
      <c r="B199" t="s">
        <v>4745</v>
      </c>
      <c r="C199" t="s">
        <v>2867</v>
      </c>
      <c r="D199" s="94">
        <v>7573</v>
      </c>
      <c r="E199"/>
      <c r="F199" t="s">
        <v>596</v>
      </c>
      <c r="G199" s="86">
        <v>43924</v>
      </c>
      <c r="H199" t="s">
        <v>148</v>
      </c>
      <c r="I199" s="77">
        <v>7.89</v>
      </c>
      <c r="J199" t="s">
        <v>713</v>
      </c>
      <c r="K199" t="s">
        <v>102</v>
      </c>
      <c r="L199" s="78">
        <v>3.1399999999999997E-2</v>
      </c>
      <c r="M199" s="78">
        <v>3.2099999999999997E-2</v>
      </c>
      <c r="N199" s="77">
        <v>1258970.07</v>
      </c>
      <c r="O199" s="77">
        <v>107.97</v>
      </c>
      <c r="P199" s="77">
        <v>1359.309984579</v>
      </c>
      <c r="Q199" s="78">
        <v>5.0000000000000001E-4</v>
      </c>
      <c r="R199" s="78">
        <v>1E-4</v>
      </c>
      <c r="W199" s="95"/>
    </row>
    <row r="200" spans="2:23">
      <c r="B200" t="s">
        <v>4745</v>
      </c>
      <c r="C200" t="s">
        <v>2867</v>
      </c>
      <c r="D200" s="94">
        <v>7801</v>
      </c>
      <c r="E200"/>
      <c r="F200" t="s">
        <v>596</v>
      </c>
      <c r="G200" s="86">
        <v>44015</v>
      </c>
      <c r="H200" t="s">
        <v>148</v>
      </c>
      <c r="I200" s="77">
        <v>7.67</v>
      </c>
      <c r="J200" t="s">
        <v>713</v>
      </c>
      <c r="K200" t="s">
        <v>102</v>
      </c>
      <c r="L200" s="78">
        <v>3.1E-2</v>
      </c>
      <c r="M200" s="78">
        <v>4.2000000000000003E-2</v>
      </c>
      <c r="N200" s="77">
        <v>1037870.81</v>
      </c>
      <c r="O200" s="77">
        <v>100.16</v>
      </c>
      <c r="P200" s="77">
        <v>1039.531403296</v>
      </c>
      <c r="Q200" s="78">
        <v>4.0000000000000002E-4</v>
      </c>
      <c r="R200" s="78">
        <v>0</v>
      </c>
      <c r="W200" s="95"/>
    </row>
    <row r="201" spans="2:23">
      <c r="B201" t="s">
        <v>4745</v>
      </c>
      <c r="C201" t="s">
        <v>2867</v>
      </c>
      <c r="D201" s="94">
        <v>7980</v>
      </c>
      <c r="E201"/>
      <c r="F201" t="s">
        <v>596</v>
      </c>
      <c r="G201" s="86">
        <v>44108</v>
      </c>
      <c r="H201" t="s">
        <v>148</v>
      </c>
      <c r="I201" s="77">
        <v>7.59</v>
      </c>
      <c r="J201" t="s">
        <v>713</v>
      </c>
      <c r="K201" t="s">
        <v>102</v>
      </c>
      <c r="L201" s="78">
        <v>3.1E-2</v>
      </c>
      <c r="M201" s="78">
        <v>4.5499999999999999E-2</v>
      </c>
      <c r="N201" s="77">
        <v>1683431.42</v>
      </c>
      <c r="O201" s="77">
        <v>97.49</v>
      </c>
      <c r="P201" s="77">
        <v>1641.177291358</v>
      </c>
      <c r="Q201" s="78">
        <v>5.9999999999999995E-4</v>
      </c>
      <c r="R201" s="78">
        <v>1E-4</v>
      </c>
      <c r="W201" s="95"/>
    </row>
    <row r="202" spans="2:23">
      <c r="B202" t="s">
        <v>4745</v>
      </c>
      <c r="C202" t="s">
        <v>2867</v>
      </c>
      <c r="D202" s="94">
        <v>510443</v>
      </c>
      <c r="E202"/>
      <c r="F202" t="s">
        <v>596</v>
      </c>
      <c r="G202" s="86">
        <v>43194</v>
      </c>
      <c r="H202" t="s">
        <v>148</v>
      </c>
      <c r="I202" s="77">
        <v>7.66</v>
      </c>
      <c r="J202" t="s">
        <v>713</v>
      </c>
      <c r="K202" t="s">
        <v>102</v>
      </c>
      <c r="L202" s="78">
        <v>3.7900000000000003E-2</v>
      </c>
      <c r="M202" s="78">
        <v>3.7499999999999999E-2</v>
      </c>
      <c r="N202" s="77">
        <v>1188032.23</v>
      </c>
      <c r="O202" s="77">
        <v>110.58</v>
      </c>
      <c r="P202" s="77">
        <v>1313.726039934</v>
      </c>
      <c r="Q202" s="78">
        <v>5.0000000000000001E-4</v>
      </c>
      <c r="R202" s="78">
        <v>0</v>
      </c>
      <c r="W202" s="95"/>
    </row>
    <row r="203" spans="2:23">
      <c r="B203" t="s">
        <v>4745</v>
      </c>
      <c r="C203" t="s">
        <v>2867</v>
      </c>
      <c r="D203" s="94">
        <v>520411</v>
      </c>
      <c r="E203"/>
      <c r="F203" t="s">
        <v>596</v>
      </c>
      <c r="G203" s="86">
        <v>43285</v>
      </c>
      <c r="H203" t="s">
        <v>148</v>
      </c>
      <c r="I203" s="77">
        <v>7.62</v>
      </c>
      <c r="J203" t="s">
        <v>713</v>
      </c>
      <c r="K203" t="s">
        <v>102</v>
      </c>
      <c r="L203" s="78">
        <v>4.0099999999999997E-2</v>
      </c>
      <c r="M203" s="78">
        <v>3.7600000000000001E-2</v>
      </c>
      <c r="N203" s="77">
        <v>1584915.5</v>
      </c>
      <c r="O203" s="77">
        <v>111.04</v>
      </c>
      <c r="P203" s="77">
        <v>1759.8901711999999</v>
      </c>
      <c r="Q203" s="78">
        <v>5.9999999999999995E-4</v>
      </c>
      <c r="R203" s="78">
        <v>1E-4</v>
      </c>
      <c r="W203" s="95"/>
    </row>
    <row r="204" spans="2:23">
      <c r="B204" t="s">
        <v>4745</v>
      </c>
      <c r="C204" t="s">
        <v>2867</v>
      </c>
      <c r="D204" s="94">
        <v>7192</v>
      </c>
      <c r="E204"/>
      <c r="F204" t="s">
        <v>596</v>
      </c>
      <c r="G204" s="86">
        <v>43742</v>
      </c>
      <c r="H204" t="s">
        <v>148</v>
      </c>
      <c r="I204" s="77">
        <v>7.58</v>
      </c>
      <c r="J204" t="s">
        <v>713</v>
      </c>
      <c r="K204" t="s">
        <v>102</v>
      </c>
      <c r="L204" s="78">
        <v>3.1E-2</v>
      </c>
      <c r="M204" s="78">
        <v>4.5900000000000003E-2</v>
      </c>
      <c r="N204" s="77">
        <v>6188006.1900000004</v>
      </c>
      <c r="O204" s="77">
        <v>96.49</v>
      </c>
      <c r="P204" s="77">
        <v>5970.8071727309998</v>
      </c>
      <c r="Q204" s="78">
        <v>2.0999999999999999E-3</v>
      </c>
      <c r="R204" s="78">
        <v>2.0000000000000001E-4</v>
      </c>
      <c r="W204" s="95"/>
    </row>
    <row r="205" spans="2:23">
      <c r="B205" t="s">
        <v>4745</v>
      </c>
      <c r="C205" t="s">
        <v>2867</v>
      </c>
      <c r="D205" s="94">
        <v>525737</v>
      </c>
      <c r="E205"/>
      <c r="F205" t="s">
        <v>596</v>
      </c>
      <c r="G205" s="86">
        <v>43377</v>
      </c>
      <c r="H205" t="s">
        <v>148</v>
      </c>
      <c r="I205" s="77">
        <v>7.58</v>
      </c>
      <c r="J205" t="s">
        <v>713</v>
      </c>
      <c r="K205" t="s">
        <v>102</v>
      </c>
      <c r="L205" s="78">
        <v>3.9699999999999999E-2</v>
      </c>
      <c r="M205" s="78">
        <v>3.9399999999999998E-2</v>
      </c>
      <c r="N205" s="77">
        <v>3168758.28</v>
      </c>
      <c r="O205" s="77">
        <v>109.03</v>
      </c>
      <c r="P205" s="77">
        <v>3454.897152684</v>
      </c>
      <c r="Q205" s="78">
        <v>1.1999999999999999E-3</v>
      </c>
      <c r="R205" s="78">
        <v>1E-4</v>
      </c>
      <c r="W205" s="95"/>
    </row>
    <row r="206" spans="2:23">
      <c r="B206" t="s">
        <v>4745</v>
      </c>
      <c r="C206" t="s">
        <v>2867</v>
      </c>
      <c r="D206" s="94">
        <v>475998</v>
      </c>
      <c r="E206"/>
      <c r="F206" t="s">
        <v>596</v>
      </c>
      <c r="G206" s="86">
        <v>42935</v>
      </c>
      <c r="H206" t="s">
        <v>148</v>
      </c>
      <c r="I206" s="77">
        <v>7.63</v>
      </c>
      <c r="J206" t="s">
        <v>713</v>
      </c>
      <c r="K206" t="s">
        <v>102</v>
      </c>
      <c r="L206" s="78">
        <v>4.0800000000000003E-2</v>
      </c>
      <c r="M206" s="78">
        <v>3.6600000000000001E-2</v>
      </c>
      <c r="N206" s="77">
        <v>4853938.9000000004</v>
      </c>
      <c r="O206" s="77">
        <v>113.79</v>
      </c>
      <c r="P206" s="77">
        <v>5523.2970743100004</v>
      </c>
      <c r="Q206" s="78">
        <v>1.9E-3</v>
      </c>
      <c r="R206" s="78">
        <v>2.0000000000000001E-4</v>
      </c>
      <c r="W206" s="95"/>
    </row>
    <row r="207" spans="2:23">
      <c r="B207" t="s">
        <v>4745</v>
      </c>
      <c r="C207" t="s">
        <v>2867</v>
      </c>
      <c r="D207" s="94">
        <v>485027</v>
      </c>
      <c r="E207"/>
      <c r="F207" t="s">
        <v>596</v>
      </c>
      <c r="G207" s="86">
        <v>43011</v>
      </c>
      <c r="H207" t="s">
        <v>148</v>
      </c>
      <c r="I207" s="77">
        <v>7.65</v>
      </c>
      <c r="J207" t="s">
        <v>713</v>
      </c>
      <c r="K207" t="s">
        <v>102</v>
      </c>
      <c r="L207" s="78">
        <v>3.9E-2</v>
      </c>
      <c r="M207" s="78">
        <v>3.6799999999999999E-2</v>
      </c>
      <c r="N207" s="77">
        <v>1036274.16</v>
      </c>
      <c r="O207" s="77">
        <v>111.85</v>
      </c>
      <c r="P207" s="77">
        <v>1159.07264796</v>
      </c>
      <c r="Q207" s="78">
        <v>4.0000000000000002E-4</v>
      </c>
      <c r="R207" s="78">
        <v>0</v>
      </c>
      <c r="W207" s="95"/>
    </row>
    <row r="208" spans="2:23">
      <c r="B208" t="s">
        <v>4745</v>
      </c>
      <c r="C208" t="s">
        <v>2867</v>
      </c>
      <c r="D208" s="94">
        <v>494921</v>
      </c>
      <c r="E208"/>
      <c r="F208" t="s">
        <v>596</v>
      </c>
      <c r="G208" s="86">
        <v>43104</v>
      </c>
      <c r="H208" t="s">
        <v>148</v>
      </c>
      <c r="I208" s="77">
        <v>7.5</v>
      </c>
      <c r="J208" t="s">
        <v>713</v>
      </c>
      <c r="K208" t="s">
        <v>102</v>
      </c>
      <c r="L208" s="78">
        <v>3.8199999999999998E-2</v>
      </c>
      <c r="M208" s="78">
        <v>4.3700000000000003E-2</v>
      </c>
      <c r="N208" s="77">
        <v>1841346.7</v>
      </c>
      <c r="O208" s="77">
        <v>105.57</v>
      </c>
      <c r="P208" s="77">
        <v>1943.9097111900001</v>
      </c>
      <c r="Q208" s="78">
        <v>6.9999999999999999E-4</v>
      </c>
      <c r="R208" s="78">
        <v>1E-4</v>
      </c>
      <c r="W208" s="95"/>
    </row>
    <row r="209" spans="2:23">
      <c r="B209" t="s">
        <v>4745</v>
      </c>
      <c r="C209" t="s">
        <v>2867</v>
      </c>
      <c r="D209" s="94">
        <v>6685</v>
      </c>
      <c r="E209"/>
      <c r="F209" t="s">
        <v>596</v>
      </c>
      <c r="G209" s="86">
        <v>43469</v>
      </c>
      <c r="H209" t="s">
        <v>148</v>
      </c>
      <c r="I209" s="77">
        <v>7.67</v>
      </c>
      <c r="J209" t="s">
        <v>713</v>
      </c>
      <c r="K209" t="s">
        <v>102</v>
      </c>
      <c r="L209" s="78">
        <v>4.1700000000000001E-2</v>
      </c>
      <c r="M209" s="78">
        <v>3.4299999999999997E-2</v>
      </c>
      <c r="N209" s="77">
        <v>2238431.0099999998</v>
      </c>
      <c r="O209" s="77">
        <v>114.81</v>
      </c>
      <c r="P209" s="77">
        <v>2569.9426425810002</v>
      </c>
      <c r="Q209" s="78">
        <v>8.9999999999999998E-4</v>
      </c>
      <c r="R209" s="78">
        <v>1E-4</v>
      </c>
      <c r="W209" s="95"/>
    </row>
    <row r="210" spans="2:23">
      <c r="B210" t="s">
        <v>4726</v>
      </c>
      <c r="C210" t="s">
        <v>2867</v>
      </c>
      <c r="D210" s="94">
        <v>4410</v>
      </c>
      <c r="E210"/>
      <c r="F210" t="s">
        <v>961</v>
      </c>
      <c r="G210" s="86">
        <v>42201</v>
      </c>
      <c r="H210" t="s">
        <v>1062</v>
      </c>
      <c r="I210" s="77">
        <v>4.72</v>
      </c>
      <c r="J210" t="s">
        <v>360</v>
      </c>
      <c r="K210" t="s">
        <v>102</v>
      </c>
      <c r="L210" s="78">
        <v>4.2000000000000003E-2</v>
      </c>
      <c r="M210" s="78">
        <v>3.3000000000000002E-2</v>
      </c>
      <c r="N210" s="77">
        <v>1255365.92</v>
      </c>
      <c r="O210" s="77">
        <v>117.46</v>
      </c>
      <c r="P210" s="77">
        <v>1474.5528096319999</v>
      </c>
      <c r="Q210" s="78">
        <v>5.0000000000000001E-4</v>
      </c>
      <c r="R210" s="78">
        <v>1E-4</v>
      </c>
      <c r="W210" s="95"/>
    </row>
    <row r="211" spans="2:23">
      <c r="B211" t="s">
        <v>4726</v>
      </c>
      <c r="C211" t="s">
        <v>2867</v>
      </c>
      <c r="D211" s="94">
        <v>29991704</v>
      </c>
      <c r="E211"/>
      <c r="F211" t="s">
        <v>961</v>
      </c>
      <c r="G211" s="86">
        <v>40742</v>
      </c>
      <c r="H211" t="s">
        <v>1062</v>
      </c>
      <c r="I211" s="77">
        <v>5.1100000000000003</v>
      </c>
      <c r="J211" t="s">
        <v>360</v>
      </c>
      <c r="K211" t="s">
        <v>102</v>
      </c>
      <c r="L211" s="78">
        <v>0.06</v>
      </c>
      <c r="M211" s="78">
        <v>2.1600000000000001E-2</v>
      </c>
      <c r="N211" s="77">
        <v>17947059.050000001</v>
      </c>
      <c r="O211" s="77">
        <v>140.91</v>
      </c>
      <c r="P211" s="77">
        <v>25289.200907355</v>
      </c>
      <c r="Q211" s="78">
        <v>8.8999999999999999E-3</v>
      </c>
      <c r="R211" s="78">
        <v>8.9999999999999998E-4</v>
      </c>
    </row>
    <row r="212" spans="2:23">
      <c r="B212" s="88" t="s">
        <v>4751</v>
      </c>
      <c r="C212" t="s">
        <v>2867</v>
      </c>
      <c r="D212" s="94">
        <v>8924</v>
      </c>
      <c r="E212"/>
      <c r="F212" t="s">
        <v>596</v>
      </c>
      <c r="G212" s="86">
        <v>44592</v>
      </c>
      <c r="H212" t="s">
        <v>148</v>
      </c>
      <c r="I212" s="77">
        <v>11.34</v>
      </c>
      <c r="J212" t="s">
        <v>713</v>
      </c>
      <c r="K212" t="s">
        <v>102</v>
      </c>
      <c r="L212" s="78">
        <v>2.75E-2</v>
      </c>
      <c r="M212" s="78">
        <v>4.2599999999999999E-2</v>
      </c>
      <c r="N212" s="77">
        <v>2021765.28</v>
      </c>
      <c r="O212" s="77">
        <v>85.75</v>
      </c>
      <c r="P212" s="77">
        <v>1733.6637275999999</v>
      </c>
      <c r="Q212" s="78">
        <v>5.9999999999999995E-4</v>
      </c>
      <c r="R212" s="78">
        <v>1E-4</v>
      </c>
      <c r="W212" s="95"/>
    </row>
    <row r="213" spans="2:23">
      <c r="B213" t="s">
        <v>4751</v>
      </c>
      <c r="C213" t="s">
        <v>2867</v>
      </c>
      <c r="D213" s="94">
        <v>9267</v>
      </c>
      <c r="E213"/>
      <c r="F213" t="s">
        <v>596</v>
      </c>
      <c r="G213" s="86">
        <v>44837</v>
      </c>
      <c r="H213" t="s">
        <v>148</v>
      </c>
      <c r="I213" s="77">
        <v>11.16</v>
      </c>
      <c r="J213" t="s">
        <v>713</v>
      </c>
      <c r="K213" t="s">
        <v>102</v>
      </c>
      <c r="L213" s="78">
        <v>3.9600000000000003E-2</v>
      </c>
      <c r="M213" s="78">
        <v>3.9100000000000003E-2</v>
      </c>
      <c r="N213" s="77">
        <v>1775638.65</v>
      </c>
      <c r="O213" s="77">
        <v>99.22</v>
      </c>
      <c r="P213" s="77">
        <v>1761.78866853</v>
      </c>
      <c r="Q213" s="78">
        <v>5.9999999999999995E-4</v>
      </c>
      <c r="R213" s="78">
        <v>1E-4</v>
      </c>
      <c r="W213" s="95"/>
    </row>
    <row r="214" spans="2:23">
      <c r="B214" t="s">
        <v>4751</v>
      </c>
      <c r="C214" t="s">
        <v>2867</v>
      </c>
      <c r="D214" s="94">
        <v>9592</v>
      </c>
      <c r="E214"/>
      <c r="F214" t="s">
        <v>596</v>
      </c>
      <c r="G214" s="86">
        <v>45076</v>
      </c>
      <c r="H214" t="s">
        <v>148</v>
      </c>
      <c r="I214" s="77">
        <v>10.98</v>
      </c>
      <c r="J214" t="s">
        <v>713</v>
      </c>
      <c r="K214" t="s">
        <v>102</v>
      </c>
      <c r="L214" s="78">
        <v>4.4900000000000002E-2</v>
      </c>
      <c r="M214" s="78">
        <v>4.1500000000000002E-2</v>
      </c>
      <c r="N214" s="77">
        <v>2160029.23</v>
      </c>
      <c r="O214" s="77">
        <v>99.71</v>
      </c>
      <c r="P214" s="77">
        <v>2153.7651452330001</v>
      </c>
      <c r="Q214" s="78">
        <v>8.0000000000000004E-4</v>
      </c>
      <c r="R214" s="78">
        <v>1E-4</v>
      </c>
      <c r="W214" s="95"/>
    </row>
    <row r="215" spans="2:23">
      <c r="B215" t="s">
        <v>4753</v>
      </c>
      <c r="C215" t="s">
        <v>2867</v>
      </c>
      <c r="D215" s="94">
        <v>392454</v>
      </c>
      <c r="E215"/>
      <c r="F215" t="s">
        <v>596</v>
      </c>
      <c r="G215" s="86">
        <v>42242</v>
      </c>
      <c r="H215" t="s">
        <v>148</v>
      </c>
      <c r="I215" s="77">
        <v>2.9</v>
      </c>
      <c r="J215" t="s">
        <v>112</v>
      </c>
      <c r="K215" t="s">
        <v>102</v>
      </c>
      <c r="L215" s="78">
        <v>2.3599999999999999E-2</v>
      </c>
      <c r="M215" s="78">
        <v>3.2399999999999998E-2</v>
      </c>
      <c r="N215" s="77">
        <v>10536586.73</v>
      </c>
      <c r="O215" s="77">
        <v>109.22</v>
      </c>
      <c r="P215" s="77">
        <v>11508.060026506</v>
      </c>
      <c r="Q215" s="78">
        <v>4.1000000000000003E-3</v>
      </c>
      <c r="R215" s="78">
        <v>4.0000000000000002E-4</v>
      </c>
      <c r="W215" s="95"/>
    </row>
    <row r="216" spans="2:23">
      <c r="B216" t="s">
        <v>4756</v>
      </c>
      <c r="C216" t="s">
        <v>2863</v>
      </c>
      <c r="D216" s="94">
        <v>71340</v>
      </c>
      <c r="E216"/>
      <c r="F216" t="s">
        <v>596</v>
      </c>
      <c r="G216" s="86">
        <v>43705</v>
      </c>
      <c r="H216" t="s">
        <v>148</v>
      </c>
      <c r="I216" s="77">
        <v>5.12</v>
      </c>
      <c r="J216" t="s">
        <v>713</v>
      </c>
      <c r="K216" t="s">
        <v>102</v>
      </c>
      <c r="L216" s="78">
        <v>0.04</v>
      </c>
      <c r="M216" s="78">
        <v>3.6700000000000003E-2</v>
      </c>
      <c r="N216" s="77">
        <v>636907.39</v>
      </c>
      <c r="O216" s="77">
        <v>113.79</v>
      </c>
      <c r="P216" s="77">
        <v>724.736919081</v>
      </c>
      <c r="Q216" s="78">
        <v>2.9999999999999997E-4</v>
      </c>
      <c r="R216" s="78">
        <v>0</v>
      </c>
      <c r="W216" s="95"/>
    </row>
    <row r="217" spans="2:23">
      <c r="B217" t="s">
        <v>4756</v>
      </c>
      <c r="C217" t="s">
        <v>2863</v>
      </c>
      <c r="D217" s="94">
        <v>487742</v>
      </c>
      <c r="E217"/>
      <c r="F217" t="s">
        <v>596</v>
      </c>
      <c r="G217" s="86">
        <v>43256</v>
      </c>
      <c r="H217" t="s">
        <v>148</v>
      </c>
      <c r="I217" s="77">
        <v>5.13</v>
      </c>
      <c r="J217" t="s">
        <v>713</v>
      </c>
      <c r="K217" t="s">
        <v>102</v>
      </c>
      <c r="L217" s="78">
        <v>0.04</v>
      </c>
      <c r="M217" s="78">
        <v>3.5999999999999997E-2</v>
      </c>
      <c r="N217" s="77">
        <v>10464334.32</v>
      </c>
      <c r="O217" s="77">
        <v>115.43</v>
      </c>
      <c r="P217" s="77">
        <v>12078.981105576</v>
      </c>
      <c r="Q217" s="78">
        <v>4.3E-3</v>
      </c>
      <c r="R217" s="78">
        <v>4.0000000000000002E-4</v>
      </c>
      <c r="W217" s="95"/>
    </row>
    <row r="218" spans="2:23">
      <c r="B218" t="s">
        <v>4758</v>
      </c>
      <c r="C218" t="s">
        <v>2867</v>
      </c>
      <c r="D218" s="94">
        <v>4565</v>
      </c>
      <c r="E218"/>
      <c r="F218" t="s">
        <v>596</v>
      </c>
      <c r="G218" s="86">
        <v>42326</v>
      </c>
      <c r="H218" t="s">
        <v>148</v>
      </c>
      <c r="I218" s="77">
        <v>6.31</v>
      </c>
      <c r="J218" t="s">
        <v>713</v>
      </c>
      <c r="K218" t="s">
        <v>102</v>
      </c>
      <c r="L218" s="78">
        <v>8.0500000000000002E-2</v>
      </c>
      <c r="M218" s="78">
        <v>7.4300000000000005E-2</v>
      </c>
      <c r="N218" s="77">
        <v>531938.63</v>
      </c>
      <c r="O218" s="77">
        <v>107.02</v>
      </c>
      <c r="P218" s="77">
        <v>569.28072182599999</v>
      </c>
      <c r="Q218" s="78">
        <v>2.0000000000000001E-4</v>
      </c>
      <c r="R218" s="78">
        <v>0</v>
      </c>
      <c r="W218" s="95"/>
    </row>
    <row r="219" spans="2:23">
      <c r="B219" t="s">
        <v>4758</v>
      </c>
      <c r="C219" t="s">
        <v>2867</v>
      </c>
      <c r="D219" s="94">
        <v>8380</v>
      </c>
      <c r="E219"/>
      <c r="F219" t="s">
        <v>596</v>
      </c>
      <c r="G219" s="86">
        <v>44294</v>
      </c>
      <c r="H219" t="s">
        <v>148</v>
      </c>
      <c r="I219" s="77">
        <v>7.68</v>
      </c>
      <c r="J219" t="s">
        <v>713</v>
      </c>
      <c r="K219" t="s">
        <v>102</v>
      </c>
      <c r="L219" s="78">
        <v>0.03</v>
      </c>
      <c r="M219" s="78">
        <v>4.2999999999999997E-2</v>
      </c>
      <c r="N219" s="77">
        <v>5837158.5999999996</v>
      </c>
      <c r="O219" s="77">
        <v>101.76</v>
      </c>
      <c r="P219" s="77">
        <v>5939.8925913599996</v>
      </c>
      <c r="Q219" s="78">
        <v>2.0999999999999999E-3</v>
      </c>
      <c r="R219" s="78">
        <v>2.0000000000000001E-4</v>
      </c>
      <c r="W219" s="95"/>
    </row>
    <row r="220" spans="2:23">
      <c r="B220" t="s">
        <v>4758</v>
      </c>
      <c r="C220" t="s">
        <v>2867</v>
      </c>
      <c r="D220" s="94">
        <v>439968</v>
      </c>
      <c r="E220"/>
      <c r="F220" t="s">
        <v>596</v>
      </c>
      <c r="G220" s="86">
        <v>42606</v>
      </c>
      <c r="H220" t="s">
        <v>148</v>
      </c>
      <c r="I220" s="77">
        <v>6.31</v>
      </c>
      <c r="J220" t="s">
        <v>713</v>
      </c>
      <c r="K220" t="s">
        <v>102</v>
      </c>
      <c r="L220" s="78">
        <v>8.0500000000000002E-2</v>
      </c>
      <c r="M220" s="78">
        <v>7.4300000000000005E-2</v>
      </c>
      <c r="N220" s="77">
        <v>2237481.7000000002</v>
      </c>
      <c r="O220" s="77">
        <v>107.02</v>
      </c>
      <c r="P220" s="77">
        <v>2394.5529153399998</v>
      </c>
      <c r="Q220" s="78">
        <v>8.0000000000000004E-4</v>
      </c>
      <c r="R220" s="78">
        <v>1E-4</v>
      </c>
      <c r="W220" s="95"/>
    </row>
    <row r="221" spans="2:23">
      <c r="B221" t="s">
        <v>4758</v>
      </c>
      <c r="C221" t="s">
        <v>2867</v>
      </c>
      <c r="D221" s="94">
        <v>445945</v>
      </c>
      <c r="E221"/>
      <c r="F221" t="s">
        <v>596</v>
      </c>
      <c r="G221" s="86">
        <v>42648</v>
      </c>
      <c r="H221" t="s">
        <v>148</v>
      </c>
      <c r="I221" s="77">
        <v>6.31</v>
      </c>
      <c r="J221" t="s">
        <v>713</v>
      </c>
      <c r="K221" t="s">
        <v>102</v>
      </c>
      <c r="L221" s="78">
        <v>8.0500000000000002E-2</v>
      </c>
      <c r="M221" s="78">
        <v>7.4300000000000005E-2</v>
      </c>
      <c r="N221" s="77">
        <v>2052454.74</v>
      </c>
      <c r="O221" s="77">
        <v>107.02</v>
      </c>
      <c r="P221" s="77">
        <v>2196.5370627480002</v>
      </c>
      <c r="Q221" s="78">
        <v>8.0000000000000004E-4</v>
      </c>
      <c r="R221" s="78">
        <v>1E-4</v>
      </c>
      <c r="W221" s="95"/>
    </row>
    <row r="222" spans="2:23">
      <c r="B222" t="s">
        <v>4758</v>
      </c>
      <c r="C222" t="s">
        <v>2867</v>
      </c>
      <c r="D222" s="94">
        <v>455056</v>
      </c>
      <c r="E222"/>
      <c r="F222" t="s">
        <v>596</v>
      </c>
      <c r="G222" s="86">
        <v>42718</v>
      </c>
      <c r="H222" t="s">
        <v>148</v>
      </c>
      <c r="I222" s="77">
        <v>6.31</v>
      </c>
      <c r="J222" t="s">
        <v>713</v>
      </c>
      <c r="K222" t="s">
        <v>102</v>
      </c>
      <c r="L222" s="78">
        <v>8.0500000000000002E-2</v>
      </c>
      <c r="M222" s="78">
        <v>7.4300000000000005E-2</v>
      </c>
      <c r="N222" s="77">
        <v>1433998.53</v>
      </c>
      <c r="O222" s="77">
        <v>107.02</v>
      </c>
      <c r="P222" s="77">
        <v>1534.665226806</v>
      </c>
      <c r="Q222" s="78">
        <v>5.0000000000000001E-4</v>
      </c>
      <c r="R222" s="78">
        <v>1E-4</v>
      </c>
      <c r="W222" s="95"/>
    </row>
    <row r="223" spans="2:23">
      <c r="B223" t="s">
        <v>4758</v>
      </c>
      <c r="C223" t="s">
        <v>2867</v>
      </c>
      <c r="D223" s="94">
        <v>472012</v>
      </c>
      <c r="E223"/>
      <c r="F223" t="s">
        <v>596</v>
      </c>
      <c r="G223" s="86">
        <v>42900</v>
      </c>
      <c r="H223" t="s">
        <v>148</v>
      </c>
      <c r="I223" s="77">
        <v>6.31</v>
      </c>
      <c r="J223" t="s">
        <v>713</v>
      </c>
      <c r="K223" t="s">
        <v>102</v>
      </c>
      <c r="L223" s="78">
        <v>8.0500000000000002E-2</v>
      </c>
      <c r="M223" s="78">
        <v>7.4300000000000005E-2</v>
      </c>
      <c r="N223" s="77">
        <v>1698625.72</v>
      </c>
      <c r="O223" s="77">
        <v>107.02</v>
      </c>
      <c r="P223" s="77">
        <v>1817.869245544</v>
      </c>
      <c r="Q223" s="78">
        <v>5.9999999999999995E-4</v>
      </c>
      <c r="R223" s="78">
        <v>1E-4</v>
      </c>
      <c r="W223" s="95"/>
    </row>
    <row r="224" spans="2:23">
      <c r="B224" t="s">
        <v>4758</v>
      </c>
      <c r="C224" t="s">
        <v>2867</v>
      </c>
      <c r="D224" s="94">
        <v>490961</v>
      </c>
      <c r="E224"/>
      <c r="F224" t="s">
        <v>596</v>
      </c>
      <c r="G224" s="86">
        <v>43075</v>
      </c>
      <c r="H224" t="s">
        <v>148</v>
      </c>
      <c r="I224" s="77">
        <v>6.31</v>
      </c>
      <c r="J224" t="s">
        <v>713</v>
      </c>
      <c r="K224" t="s">
        <v>102</v>
      </c>
      <c r="L224" s="78">
        <v>8.0500000000000002E-2</v>
      </c>
      <c r="M224" s="78">
        <v>7.4300000000000005E-2</v>
      </c>
      <c r="N224" s="77">
        <v>1054006.8700000001</v>
      </c>
      <c r="O224" s="77">
        <v>107.02</v>
      </c>
      <c r="P224" s="77">
        <v>1127.9981522739999</v>
      </c>
      <c r="Q224" s="78">
        <v>4.0000000000000002E-4</v>
      </c>
      <c r="R224" s="78">
        <v>0</v>
      </c>
      <c r="W224" s="95"/>
    </row>
    <row r="225" spans="2:23">
      <c r="B225" t="s">
        <v>4758</v>
      </c>
      <c r="C225" t="s">
        <v>2867</v>
      </c>
      <c r="D225" s="94">
        <v>520889</v>
      </c>
      <c r="E225"/>
      <c r="F225" t="s">
        <v>596</v>
      </c>
      <c r="G225" s="86">
        <v>43292</v>
      </c>
      <c r="H225" t="s">
        <v>148</v>
      </c>
      <c r="I225" s="77">
        <v>6.31</v>
      </c>
      <c r="J225" t="s">
        <v>713</v>
      </c>
      <c r="K225" t="s">
        <v>102</v>
      </c>
      <c r="L225" s="78">
        <v>8.0500000000000002E-2</v>
      </c>
      <c r="M225" s="78">
        <v>7.4300000000000005E-2</v>
      </c>
      <c r="N225" s="77">
        <v>2874037.17</v>
      </c>
      <c r="O225" s="77">
        <v>107.02</v>
      </c>
      <c r="P225" s="77">
        <v>3075.794579334</v>
      </c>
      <c r="Q225" s="78">
        <v>1.1000000000000001E-3</v>
      </c>
      <c r="R225" s="78">
        <v>1E-4</v>
      </c>
      <c r="W225" s="95"/>
    </row>
    <row r="226" spans="2:23">
      <c r="B226" t="s">
        <v>4757</v>
      </c>
      <c r="C226" t="s">
        <v>2863</v>
      </c>
      <c r="D226" s="94">
        <v>414968</v>
      </c>
      <c r="E226"/>
      <c r="F226" t="s">
        <v>596</v>
      </c>
      <c r="G226" s="86">
        <v>42432</v>
      </c>
      <c r="H226" t="s">
        <v>148</v>
      </c>
      <c r="I226" s="77">
        <v>4.25</v>
      </c>
      <c r="J226" t="s">
        <v>713</v>
      </c>
      <c r="K226" t="s">
        <v>102</v>
      </c>
      <c r="L226" s="78">
        <v>2.5399999999999999E-2</v>
      </c>
      <c r="M226" s="78">
        <v>2.3800000000000002E-2</v>
      </c>
      <c r="N226" s="77">
        <v>6506381.25</v>
      </c>
      <c r="O226" s="77">
        <v>115.22</v>
      </c>
      <c r="P226" s="77">
        <v>7496.6524762500003</v>
      </c>
      <c r="Q226" s="78">
        <v>2.5999999999999999E-3</v>
      </c>
      <c r="R226" s="78">
        <v>2.9999999999999997E-4</v>
      </c>
      <c r="W226" s="95"/>
    </row>
    <row r="227" spans="2:23">
      <c r="B227" t="s">
        <v>4750</v>
      </c>
      <c r="C227" t="s">
        <v>2867</v>
      </c>
      <c r="D227" s="94">
        <v>8503</v>
      </c>
      <c r="E227"/>
      <c r="F227" t="s">
        <v>589</v>
      </c>
      <c r="G227" s="86">
        <v>44376</v>
      </c>
      <c r="H227" t="s">
        <v>207</v>
      </c>
      <c r="I227" s="77">
        <v>4.4800000000000004</v>
      </c>
      <c r="J227" t="s">
        <v>127</v>
      </c>
      <c r="K227" t="s">
        <v>102</v>
      </c>
      <c r="L227" s="78">
        <v>7.3999999999999996E-2</v>
      </c>
      <c r="M227" s="78">
        <v>7.8299999999999995E-2</v>
      </c>
      <c r="N227" s="77">
        <v>36252963.640000001</v>
      </c>
      <c r="O227" s="77">
        <v>100.87</v>
      </c>
      <c r="P227" s="77">
        <v>36568.364423667997</v>
      </c>
      <c r="Q227" s="78">
        <v>1.29E-2</v>
      </c>
      <c r="R227" s="78">
        <v>1.2999999999999999E-3</v>
      </c>
      <c r="W227" s="95"/>
    </row>
    <row r="228" spans="2:23">
      <c r="B228" t="s">
        <v>4750</v>
      </c>
      <c r="C228" t="s">
        <v>2867</v>
      </c>
      <c r="D228" s="94">
        <v>8610</v>
      </c>
      <c r="E228"/>
      <c r="F228" t="s">
        <v>589</v>
      </c>
      <c r="G228" s="86">
        <v>44431</v>
      </c>
      <c r="H228" t="s">
        <v>207</v>
      </c>
      <c r="I228" s="77">
        <v>4.4800000000000004</v>
      </c>
      <c r="J228" t="s">
        <v>127</v>
      </c>
      <c r="K228" t="s">
        <v>102</v>
      </c>
      <c r="L228" s="78">
        <v>7.3999999999999996E-2</v>
      </c>
      <c r="M228" s="78">
        <v>7.8100000000000003E-2</v>
      </c>
      <c r="N228" s="77">
        <v>6257527.7300000004</v>
      </c>
      <c r="O228" s="77">
        <v>100.93</v>
      </c>
      <c r="P228" s="77">
        <v>6315.7227378890002</v>
      </c>
      <c r="Q228" s="78">
        <v>2.2000000000000001E-3</v>
      </c>
      <c r="R228" s="78">
        <v>2.0000000000000001E-4</v>
      </c>
      <c r="W228" s="95"/>
    </row>
    <row r="229" spans="2:23">
      <c r="B229" t="s">
        <v>4750</v>
      </c>
      <c r="C229" t="s">
        <v>2867</v>
      </c>
      <c r="D229" s="94">
        <v>9284</v>
      </c>
      <c r="E229"/>
      <c r="F229" t="s">
        <v>589</v>
      </c>
      <c r="G229" s="86">
        <v>44859</v>
      </c>
      <c r="H229" t="s">
        <v>207</v>
      </c>
      <c r="I229" s="77">
        <v>4.5</v>
      </c>
      <c r="J229" t="s">
        <v>127</v>
      </c>
      <c r="K229" t="s">
        <v>102</v>
      </c>
      <c r="L229" s="78">
        <v>7.3999999999999996E-2</v>
      </c>
      <c r="M229" s="78">
        <v>7.1999999999999995E-2</v>
      </c>
      <c r="N229" s="77">
        <v>19045538.649999999</v>
      </c>
      <c r="O229" s="77">
        <v>103.55</v>
      </c>
      <c r="P229" s="77">
        <v>19721.655272075001</v>
      </c>
      <c r="Q229" s="78">
        <v>7.0000000000000001E-3</v>
      </c>
      <c r="R229" s="78">
        <v>6.9999999999999999E-4</v>
      </c>
      <c r="W229" s="95"/>
    </row>
    <row r="230" spans="2:23">
      <c r="B230" t="s">
        <v>4759</v>
      </c>
      <c r="C230" t="s">
        <v>2867</v>
      </c>
      <c r="D230" s="94">
        <v>429027</v>
      </c>
      <c r="E230"/>
      <c r="F230" t="s">
        <v>589</v>
      </c>
      <c r="G230" s="86">
        <v>42516</v>
      </c>
      <c r="H230" t="s">
        <v>207</v>
      </c>
      <c r="I230" s="77">
        <v>3.45</v>
      </c>
      <c r="J230" t="s">
        <v>371</v>
      </c>
      <c r="K230" t="s">
        <v>102</v>
      </c>
      <c r="L230" s="78">
        <v>2.3300000000000001E-2</v>
      </c>
      <c r="M230" s="78">
        <v>3.4700000000000002E-2</v>
      </c>
      <c r="N230" s="77">
        <v>8060658.9699999997</v>
      </c>
      <c r="O230" s="77">
        <v>109.71</v>
      </c>
      <c r="P230" s="77">
        <v>8843.3489559869995</v>
      </c>
      <c r="Q230" s="78">
        <v>3.0999999999999999E-3</v>
      </c>
      <c r="R230" s="78">
        <v>2.9999999999999997E-4</v>
      </c>
      <c r="W230" s="95"/>
    </row>
    <row r="231" spans="2:23">
      <c r="B231" t="s">
        <v>4743</v>
      </c>
      <c r="C231" t="s">
        <v>2863</v>
      </c>
      <c r="D231" s="94">
        <v>482153</v>
      </c>
      <c r="E231"/>
      <c r="F231" t="s">
        <v>961</v>
      </c>
      <c r="G231" s="86">
        <v>42978</v>
      </c>
      <c r="H231" t="s">
        <v>1062</v>
      </c>
      <c r="I231" s="77">
        <v>0.81</v>
      </c>
      <c r="J231" t="s">
        <v>127</v>
      </c>
      <c r="K231" t="s">
        <v>102</v>
      </c>
      <c r="L231" s="78">
        <v>2.76E-2</v>
      </c>
      <c r="M231" s="78">
        <v>6.3E-2</v>
      </c>
      <c r="N231" s="77">
        <v>1169455.49</v>
      </c>
      <c r="O231" s="77">
        <v>97.49</v>
      </c>
      <c r="P231" s="77">
        <v>1140.102157201</v>
      </c>
      <c r="Q231" s="78">
        <v>4.0000000000000002E-4</v>
      </c>
      <c r="R231" s="78">
        <v>0</v>
      </c>
      <c r="W231" s="95"/>
    </row>
    <row r="232" spans="2:23">
      <c r="B232" t="s">
        <v>4744</v>
      </c>
      <c r="C232" t="s">
        <v>2867</v>
      </c>
      <c r="D232" s="94">
        <v>9120</v>
      </c>
      <c r="E232"/>
      <c r="F232" t="s">
        <v>596</v>
      </c>
      <c r="G232" s="86">
        <v>44728</v>
      </c>
      <c r="H232" t="s">
        <v>148</v>
      </c>
      <c r="I232" s="77">
        <v>9.68</v>
      </c>
      <c r="J232" t="s">
        <v>713</v>
      </c>
      <c r="K232" t="s">
        <v>102</v>
      </c>
      <c r="L232" s="78">
        <v>2.63E-2</v>
      </c>
      <c r="M232" s="78">
        <v>3.2000000000000001E-2</v>
      </c>
      <c r="N232" s="77">
        <v>2130178.71</v>
      </c>
      <c r="O232" s="77">
        <v>100.03</v>
      </c>
      <c r="P232" s="77">
        <v>2130.8177636129999</v>
      </c>
      <c r="Q232" s="78">
        <v>8.0000000000000004E-4</v>
      </c>
      <c r="R232" s="78">
        <v>1E-4</v>
      </c>
      <c r="W232" s="95"/>
    </row>
    <row r="233" spans="2:23">
      <c r="B233" t="s">
        <v>4744</v>
      </c>
      <c r="C233" t="s">
        <v>2867</v>
      </c>
      <c r="D233" s="94">
        <v>93941</v>
      </c>
      <c r="E233"/>
      <c r="F233" t="s">
        <v>596</v>
      </c>
      <c r="G233" s="86">
        <v>44923</v>
      </c>
      <c r="H233" t="s">
        <v>148</v>
      </c>
      <c r="I233" s="77">
        <v>9.41</v>
      </c>
      <c r="J233" t="s">
        <v>713</v>
      </c>
      <c r="K233" t="s">
        <v>102</v>
      </c>
      <c r="L233" s="78">
        <v>3.0800000000000001E-2</v>
      </c>
      <c r="M233" s="78">
        <v>3.6600000000000001E-2</v>
      </c>
      <c r="N233" s="77">
        <v>693253.74</v>
      </c>
      <c r="O233" s="77">
        <v>98.08</v>
      </c>
      <c r="P233" s="77">
        <v>679.94326819200001</v>
      </c>
      <c r="Q233" s="78">
        <v>2.0000000000000001E-4</v>
      </c>
      <c r="R233" s="78">
        <v>0</v>
      </c>
      <c r="W233" s="95"/>
    </row>
    <row r="234" spans="2:23">
      <c r="B234" t="s">
        <v>4761</v>
      </c>
      <c r="C234" t="s">
        <v>2863</v>
      </c>
      <c r="D234" s="94">
        <v>7355</v>
      </c>
      <c r="E234"/>
      <c r="F234" t="s">
        <v>961</v>
      </c>
      <c r="G234" s="86">
        <v>43842</v>
      </c>
      <c r="H234" t="s">
        <v>1062</v>
      </c>
      <c r="I234" s="77">
        <v>0.16</v>
      </c>
      <c r="J234" t="s">
        <v>127</v>
      </c>
      <c r="K234" t="s">
        <v>102</v>
      </c>
      <c r="L234" s="78">
        <v>2.0799999999999999E-2</v>
      </c>
      <c r="M234" s="78">
        <v>6.4699999999999994E-2</v>
      </c>
      <c r="N234" s="77">
        <v>692781.23</v>
      </c>
      <c r="O234" s="77">
        <v>99.76</v>
      </c>
      <c r="P234" s="77">
        <v>691.11855504799996</v>
      </c>
      <c r="Q234" s="78">
        <v>2.0000000000000001E-4</v>
      </c>
      <c r="R234" s="78">
        <v>0</v>
      </c>
      <c r="W234" s="95"/>
    </row>
    <row r="235" spans="2:23">
      <c r="B235" t="s">
        <v>4747</v>
      </c>
      <c r="C235" t="s">
        <v>2867</v>
      </c>
      <c r="D235" s="94">
        <v>539177</v>
      </c>
      <c r="E235"/>
      <c r="F235" t="s">
        <v>596</v>
      </c>
      <c r="G235" s="86">
        <v>45015</v>
      </c>
      <c r="H235" t="s">
        <v>148</v>
      </c>
      <c r="I235" s="77">
        <v>5.22</v>
      </c>
      <c r="J235" t="s">
        <v>371</v>
      </c>
      <c r="K235" t="s">
        <v>102</v>
      </c>
      <c r="L235" s="78">
        <v>4.5499999999999999E-2</v>
      </c>
      <c r="M235" s="78">
        <v>3.8699999999999998E-2</v>
      </c>
      <c r="N235" s="77">
        <v>16375431.23</v>
      </c>
      <c r="O235" s="77">
        <v>106.04</v>
      </c>
      <c r="P235" s="77">
        <v>17364.507276291999</v>
      </c>
      <c r="Q235" s="78">
        <v>6.1000000000000004E-3</v>
      </c>
      <c r="R235" s="78">
        <v>5.9999999999999995E-4</v>
      </c>
      <c r="W235" s="95"/>
    </row>
    <row r="236" spans="2:23">
      <c r="B236" t="s">
        <v>4744</v>
      </c>
      <c r="C236" t="s">
        <v>2867</v>
      </c>
      <c r="D236" s="94">
        <v>8047</v>
      </c>
      <c r="E236"/>
      <c r="F236" t="s">
        <v>596</v>
      </c>
      <c r="G236" s="86">
        <v>44143</v>
      </c>
      <c r="H236" t="s">
        <v>148</v>
      </c>
      <c r="I236" s="77">
        <v>6.83</v>
      </c>
      <c r="J236" t="s">
        <v>713</v>
      </c>
      <c r="K236" t="s">
        <v>102</v>
      </c>
      <c r="L236" s="78">
        <v>2.52E-2</v>
      </c>
      <c r="M236" s="78">
        <v>3.2899999999999999E-2</v>
      </c>
      <c r="N236" s="77">
        <v>4851330.8600000003</v>
      </c>
      <c r="O236" s="77">
        <v>105.98</v>
      </c>
      <c r="P236" s="77">
        <v>5141.4404454280002</v>
      </c>
      <c r="Q236" s="78">
        <v>1.8E-3</v>
      </c>
      <c r="R236" s="78">
        <v>2.0000000000000001E-4</v>
      </c>
      <c r="W236" s="95"/>
    </row>
    <row r="237" spans="2:23">
      <c r="B237" t="s">
        <v>4744</v>
      </c>
      <c r="C237" t="s">
        <v>2867</v>
      </c>
      <c r="D237" s="94">
        <v>7265</v>
      </c>
      <c r="E237"/>
      <c r="F237" t="s">
        <v>596</v>
      </c>
      <c r="G237" s="86">
        <v>43779</v>
      </c>
      <c r="H237" t="s">
        <v>148</v>
      </c>
      <c r="I237" s="77">
        <v>7.13</v>
      </c>
      <c r="J237" t="s">
        <v>713</v>
      </c>
      <c r="K237" t="s">
        <v>102</v>
      </c>
      <c r="L237" s="78">
        <v>2.53E-2</v>
      </c>
      <c r="M237" s="78">
        <v>3.6299999999999999E-2</v>
      </c>
      <c r="N237" s="77">
        <v>1542630.53</v>
      </c>
      <c r="O237" s="77">
        <v>102.55</v>
      </c>
      <c r="P237" s="77">
        <v>1581.9676085149999</v>
      </c>
      <c r="Q237" s="78">
        <v>5.9999999999999995E-4</v>
      </c>
      <c r="R237" s="78">
        <v>1E-4</v>
      </c>
      <c r="W237" s="95"/>
    </row>
    <row r="238" spans="2:23">
      <c r="B238" t="s">
        <v>4744</v>
      </c>
      <c r="C238" t="s">
        <v>2867</v>
      </c>
      <c r="D238" s="94">
        <v>7342</v>
      </c>
      <c r="E238"/>
      <c r="F238" t="s">
        <v>596</v>
      </c>
      <c r="G238" s="86">
        <v>43835</v>
      </c>
      <c r="H238" t="s">
        <v>148</v>
      </c>
      <c r="I238" s="77">
        <v>7.13</v>
      </c>
      <c r="J238" t="s">
        <v>713</v>
      </c>
      <c r="K238" t="s">
        <v>102</v>
      </c>
      <c r="L238" s="78">
        <v>2.52E-2</v>
      </c>
      <c r="M238" s="78">
        <v>3.6700000000000003E-2</v>
      </c>
      <c r="N238" s="77">
        <v>859028.05</v>
      </c>
      <c r="O238" s="77">
        <v>102.27</v>
      </c>
      <c r="P238" s="77">
        <v>878.52798673500001</v>
      </c>
      <c r="Q238" s="78">
        <v>2.9999999999999997E-4</v>
      </c>
      <c r="R238" s="78">
        <v>0</v>
      </c>
      <c r="W238" s="95"/>
    </row>
    <row r="239" spans="2:23">
      <c r="B239" t="s">
        <v>4744</v>
      </c>
      <c r="C239" t="s">
        <v>2867</v>
      </c>
      <c r="D239" s="94">
        <v>501113</v>
      </c>
      <c r="E239"/>
      <c r="F239" t="s">
        <v>596</v>
      </c>
      <c r="G239" s="86">
        <v>43138</v>
      </c>
      <c r="H239" t="s">
        <v>148</v>
      </c>
      <c r="I239" s="77">
        <v>7.11</v>
      </c>
      <c r="J239" t="s">
        <v>713</v>
      </c>
      <c r="K239" t="s">
        <v>102</v>
      </c>
      <c r="L239" s="78">
        <v>2.6200000000000001E-2</v>
      </c>
      <c r="M239" s="78">
        <v>3.6700000000000003E-2</v>
      </c>
      <c r="N239" s="77">
        <v>3181495.2</v>
      </c>
      <c r="O239" s="77">
        <v>104.47</v>
      </c>
      <c r="P239" s="77">
        <v>3323.70803544</v>
      </c>
      <c r="Q239" s="78">
        <v>1.1999999999999999E-3</v>
      </c>
      <c r="R239" s="78">
        <v>1E-4</v>
      </c>
      <c r="W239" s="95"/>
    </row>
    <row r="240" spans="2:23">
      <c r="B240" t="s">
        <v>4744</v>
      </c>
      <c r="C240" t="s">
        <v>2867</v>
      </c>
      <c r="D240" s="94">
        <v>514296</v>
      </c>
      <c r="E240"/>
      <c r="F240" t="s">
        <v>596</v>
      </c>
      <c r="G240" s="86">
        <v>43227</v>
      </c>
      <c r="H240" t="s">
        <v>148</v>
      </c>
      <c r="I240" s="77">
        <v>7.17</v>
      </c>
      <c r="J240" t="s">
        <v>713</v>
      </c>
      <c r="K240" t="s">
        <v>102</v>
      </c>
      <c r="L240" s="78">
        <v>2.7799999999999998E-2</v>
      </c>
      <c r="M240" s="78">
        <v>3.2500000000000001E-2</v>
      </c>
      <c r="N240" s="77">
        <v>507403.26</v>
      </c>
      <c r="O240" s="77">
        <v>108.81</v>
      </c>
      <c r="P240" s="77">
        <v>552.10548720600002</v>
      </c>
      <c r="Q240" s="78">
        <v>2.0000000000000001E-4</v>
      </c>
      <c r="R240" s="78">
        <v>0</v>
      </c>
      <c r="W240" s="95"/>
    </row>
    <row r="241" spans="2:23">
      <c r="B241" t="s">
        <v>4744</v>
      </c>
      <c r="C241" t="s">
        <v>2867</v>
      </c>
      <c r="D241" s="94">
        <v>520294</v>
      </c>
      <c r="E241"/>
      <c r="F241" t="s">
        <v>596</v>
      </c>
      <c r="G241" s="86">
        <v>43279</v>
      </c>
      <c r="H241" t="s">
        <v>148</v>
      </c>
      <c r="I241" s="77">
        <v>7.18</v>
      </c>
      <c r="J241" t="s">
        <v>713</v>
      </c>
      <c r="K241" t="s">
        <v>102</v>
      </c>
      <c r="L241" s="78">
        <v>2.7799999999999998E-2</v>
      </c>
      <c r="M241" s="78">
        <v>3.1600000000000003E-2</v>
      </c>
      <c r="N241" s="77">
        <v>593423.73</v>
      </c>
      <c r="O241" s="77">
        <v>108.57</v>
      </c>
      <c r="P241" s="77">
        <v>644.28014366100001</v>
      </c>
      <c r="Q241" s="78">
        <v>2.0000000000000001E-4</v>
      </c>
      <c r="R241" s="78">
        <v>0</v>
      </c>
      <c r="W241" s="95"/>
    </row>
    <row r="242" spans="2:23">
      <c r="B242" t="s">
        <v>4744</v>
      </c>
      <c r="C242" t="s">
        <v>2867</v>
      </c>
      <c r="D242" s="94">
        <v>6471</v>
      </c>
      <c r="E242"/>
      <c r="F242" t="s">
        <v>596</v>
      </c>
      <c r="G242" s="86">
        <v>43321</v>
      </c>
      <c r="H242" t="s">
        <v>148</v>
      </c>
      <c r="I242" s="77">
        <v>7.18</v>
      </c>
      <c r="J242" t="s">
        <v>713</v>
      </c>
      <c r="K242" t="s">
        <v>102</v>
      </c>
      <c r="L242" s="78">
        <v>2.8500000000000001E-2</v>
      </c>
      <c r="M242" s="78">
        <v>3.1199999999999999E-2</v>
      </c>
      <c r="N242" s="77">
        <v>3324274.54</v>
      </c>
      <c r="O242" s="77">
        <v>109.3</v>
      </c>
      <c r="P242" s="77">
        <v>3633.43207222</v>
      </c>
      <c r="Q242" s="78">
        <v>1.2999999999999999E-3</v>
      </c>
      <c r="R242" s="78">
        <v>1E-4</v>
      </c>
      <c r="W242" s="95"/>
    </row>
    <row r="243" spans="2:23">
      <c r="B243" t="s">
        <v>4744</v>
      </c>
      <c r="C243" t="s">
        <v>2867</v>
      </c>
      <c r="D243" s="94">
        <v>529736</v>
      </c>
      <c r="E243"/>
      <c r="F243" t="s">
        <v>596</v>
      </c>
      <c r="G243" s="86">
        <v>43417</v>
      </c>
      <c r="H243" t="s">
        <v>148</v>
      </c>
      <c r="I243" s="77">
        <v>7.13</v>
      </c>
      <c r="J243" t="s">
        <v>713</v>
      </c>
      <c r="K243" t="s">
        <v>102</v>
      </c>
      <c r="L243" s="78">
        <v>3.0800000000000001E-2</v>
      </c>
      <c r="M243" s="78">
        <v>3.2199999999999999E-2</v>
      </c>
      <c r="N243" s="77">
        <v>3784837.39</v>
      </c>
      <c r="O243" s="77">
        <v>110.12</v>
      </c>
      <c r="P243" s="77">
        <v>4167.8629338680003</v>
      </c>
      <c r="Q243" s="78">
        <v>1.5E-3</v>
      </c>
      <c r="R243" s="78">
        <v>2.0000000000000001E-4</v>
      </c>
      <c r="W243" s="95"/>
    </row>
    <row r="244" spans="2:23">
      <c r="B244" t="s">
        <v>4744</v>
      </c>
      <c r="C244" t="s">
        <v>2867</v>
      </c>
      <c r="D244" s="94">
        <v>6720</v>
      </c>
      <c r="E244"/>
      <c r="F244" t="s">
        <v>596</v>
      </c>
      <c r="G244" s="86">
        <v>43485</v>
      </c>
      <c r="H244" t="s">
        <v>148</v>
      </c>
      <c r="I244" s="77">
        <v>7.16</v>
      </c>
      <c r="J244" t="s">
        <v>713</v>
      </c>
      <c r="K244" t="s">
        <v>102</v>
      </c>
      <c r="L244" s="78">
        <v>3.0200000000000001E-2</v>
      </c>
      <c r="M244" s="78">
        <v>3.0599999999999999E-2</v>
      </c>
      <c r="N244" s="77">
        <v>4782893.13</v>
      </c>
      <c r="O244" s="77">
        <v>111.13</v>
      </c>
      <c r="P244" s="77">
        <v>5315.2291353689998</v>
      </c>
      <c r="Q244" s="78">
        <v>1.9E-3</v>
      </c>
      <c r="R244" s="78">
        <v>2.0000000000000001E-4</v>
      </c>
      <c r="W244" s="95"/>
    </row>
    <row r="245" spans="2:23">
      <c r="B245" t="s">
        <v>4744</v>
      </c>
      <c r="C245" t="s">
        <v>2867</v>
      </c>
      <c r="D245" s="94">
        <v>6818</v>
      </c>
      <c r="E245"/>
      <c r="F245" t="s">
        <v>596</v>
      </c>
      <c r="G245" s="86">
        <v>43541</v>
      </c>
      <c r="H245" t="s">
        <v>148</v>
      </c>
      <c r="I245" s="77">
        <v>7.19</v>
      </c>
      <c r="J245" t="s">
        <v>713</v>
      </c>
      <c r="K245" t="s">
        <v>102</v>
      </c>
      <c r="L245" s="78">
        <v>2.7300000000000001E-2</v>
      </c>
      <c r="M245" s="78">
        <v>3.1600000000000003E-2</v>
      </c>
      <c r="N245" s="77">
        <v>410729.59</v>
      </c>
      <c r="O245" s="77">
        <v>108.13</v>
      </c>
      <c r="P245" s="77">
        <v>444.12190566700002</v>
      </c>
      <c r="Q245" s="78">
        <v>2.0000000000000001E-4</v>
      </c>
      <c r="R245" s="78">
        <v>0</v>
      </c>
      <c r="W245" s="95"/>
    </row>
    <row r="246" spans="2:23">
      <c r="B246" t="s">
        <v>4744</v>
      </c>
      <c r="C246" t="s">
        <v>2867</v>
      </c>
      <c r="D246" s="94">
        <v>6925</v>
      </c>
      <c r="E246"/>
      <c r="F246" t="s">
        <v>596</v>
      </c>
      <c r="G246" s="86">
        <v>43613</v>
      </c>
      <c r="H246" t="s">
        <v>148</v>
      </c>
      <c r="I246" s="77">
        <v>7.2</v>
      </c>
      <c r="J246" t="s">
        <v>713</v>
      </c>
      <c r="K246" t="s">
        <v>102</v>
      </c>
      <c r="L246" s="78">
        <v>2.52E-2</v>
      </c>
      <c r="M246" s="78">
        <v>3.27E-2</v>
      </c>
      <c r="N246" s="77">
        <v>1262370.93</v>
      </c>
      <c r="O246" s="77">
        <v>104.93</v>
      </c>
      <c r="P246" s="77">
        <v>1324.6058168489999</v>
      </c>
      <c r="Q246" s="78">
        <v>5.0000000000000001E-4</v>
      </c>
      <c r="R246" s="78">
        <v>0</v>
      </c>
      <c r="W246" s="95"/>
    </row>
    <row r="247" spans="2:23">
      <c r="B247" t="s">
        <v>4744</v>
      </c>
      <c r="C247" t="s">
        <v>2867</v>
      </c>
      <c r="D247" s="94">
        <v>70481</v>
      </c>
      <c r="E247"/>
      <c r="F247" t="s">
        <v>596</v>
      </c>
      <c r="G247" s="86">
        <v>43657</v>
      </c>
      <c r="H247" t="s">
        <v>148</v>
      </c>
      <c r="I247" s="77">
        <v>7.12</v>
      </c>
      <c r="J247" t="s">
        <v>713</v>
      </c>
      <c r="K247" t="s">
        <v>102</v>
      </c>
      <c r="L247" s="78">
        <v>2.52E-2</v>
      </c>
      <c r="M247" s="78">
        <v>3.6700000000000003E-2</v>
      </c>
      <c r="N247" s="77">
        <v>1245461.18</v>
      </c>
      <c r="O247" s="77">
        <v>101.34</v>
      </c>
      <c r="P247" s="77">
        <v>1262.150359812</v>
      </c>
      <c r="Q247" s="78">
        <v>4.0000000000000002E-4</v>
      </c>
      <c r="R247" s="78">
        <v>0</v>
      </c>
      <c r="W247" s="95"/>
    </row>
    <row r="248" spans="2:23">
      <c r="B248" t="s">
        <v>4763</v>
      </c>
      <c r="C248" t="s">
        <v>2863</v>
      </c>
      <c r="D248" s="94">
        <v>75611</v>
      </c>
      <c r="E248"/>
      <c r="F248" t="s">
        <v>658</v>
      </c>
      <c r="G248" s="86">
        <v>43920</v>
      </c>
      <c r="H248" t="s">
        <v>148</v>
      </c>
      <c r="I248" s="77">
        <v>4.18</v>
      </c>
      <c r="J248" t="s">
        <v>131</v>
      </c>
      <c r="K248" t="s">
        <v>102</v>
      </c>
      <c r="L248" s="78">
        <v>4.8899999999999999E-2</v>
      </c>
      <c r="M248" s="78">
        <v>5.8700000000000002E-2</v>
      </c>
      <c r="N248" s="77">
        <v>6440719.4199999999</v>
      </c>
      <c r="O248" s="77">
        <v>97.45</v>
      </c>
      <c r="P248" s="77">
        <v>6276.4810747900001</v>
      </c>
      <c r="Q248" s="78">
        <v>2.2000000000000001E-3</v>
      </c>
      <c r="R248" s="78">
        <v>2.0000000000000001E-4</v>
      </c>
      <c r="W248" s="95"/>
    </row>
    <row r="249" spans="2:23">
      <c r="B249" t="s">
        <v>4763</v>
      </c>
      <c r="C249" t="s">
        <v>2863</v>
      </c>
      <c r="D249" s="94">
        <v>8991</v>
      </c>
      <c r="E249"/>
      <c r="F249" t="s">
        <v>658</v>
      </c>
      <c r="G249" s="86">
        <v>44636</v>
      </c>
      <c r="H249" t="s">
        <v>148</v>
      </c>
      <c r="I249" s="77">
        <v>4.49</v>
      </c>
      <c r="J249" t="s">
        <v>131</v>
      </c>
      <c r="K249" t="s">
        <v>102</v>
      </c>
      <c r="L249" s="78">
        <v>4.2799999999999998E-2</v>
      </c>
      <c r="M249" s="78">
        <v>7.5800000000000006E-2</v>
      </c>
      <c r="N249" s="77">
        <v>5865750.8300000001</v>
      </c>
      <c r="O249" s="77">
        <v>87.77</v>
      </c>
      <c r="P249" s="77">
        <v>5148.3695034909997</v>
      </c>
      <c r="Q249" s="78">
        <v>1.8E-3</v>
      </c>
      <c r="R249" s="78">
        <v>2.0000000000000001E-4</v>
      </c>
      <c r="W249" s="95"/>
    </row>
    <row r="250" spans="2:23">
      <c r="B250" t="s">
        <v>4763</v>
      </c>
      <c r="C250" t="s">
        <v>2863</v>
      </c>
      <c r="D250" s="94">
        <v>9112</v>
      </c>
      <c r="E250"/>
      <c r="F250" t="s">
        <v>658</v>
      </c>
      <c r="G250" s="86">
        <v>44722</v>
      </c>
      <c r="H250" t="s">
        <v>148</v>
      </c>
      <c r="I250" s="77">
        <v>4.4400000000000004</v>
      </c>
      <c r="J250" t="s">
        <v>131</v>
      </c>
      <c r="K250" t="s">
        <v>102</v>
      </c>
      <c r="L250" s="78">
        <v>5.28E-2</v>
      </c>
      <c r="M250" s="78">
        <v>7.0999999999999994E-2</v>
      </c>
      <c r="N250" s="77">
        <v>9391968.3000000007</v>
      </c>
      <c r="O250" s="77">
        <v>93.99</v>
      </c>
      <c r="P250" s="77">
        <v>8827.5110051699994</v>
      </c>
      <c r="Q250" s="78">
        <v>3.0999999999999999E-3</v>
      </c>
      <c r="R250" s="78">
        <v>2.9999999999999997E-4</v>
      </c>
      <c r="W250" s="95"/>
    </row>
    <row r="251" spans="2:23">
      <c r="B251" t="s">
        <v>4763</v>
      </c>
      <c r="C251" t="s">
        <v>2863</v>
      </c>
      <c r="D251" s="94">
        <v>9247</v>
      </c>
      <c r="E251"/>
      <c r="F251" t="s">
        <v>658</v>
      </c>
      <c r="G251" s="86">
        <v>44816</v>
      </c>
      <c r="H251" t="s">
        <v>148</v>
      </c>
      <c r="I251" s="77">
        <v>4.37</v>
      </c>
      <c r="J251" t="s">
        <v>131</v>
      </c>
      <c r="K251" t="s">
        <v>102</v>
      </c>
      <c r="L251" s="78">
        <v>5.6000000000000001E-2</v>
      </c>
      <c r="M251" s="78">
        <v>8.2199999999999995E-2</v>
      </c>
      <c r="N251" s="77">
        <v>11614145.02</v>
      </c>
      <c r="O251" s="77">
        <v>91.23</v>
      </c>
      <c r="P251" s="77">
        <v>10595.584501746</v>
      </c>
      <c r="Q251" s="78">
        <v>3.7000000000000002E-3</v>
      </c>
      <c r="R251" s="78">
        <v>4.0000000000000002E-4</v>
      </c>
      <c r="W251" s="95"/>
    </row>
    <row r="252" spans="2:23">
      <c r="B252" t="s">
        <v>4763</v>
      </c>
      <c r="C252" t="s">
        <v>2863</v>
      </c>
      <c r="D252" s="94">
        <v>9486</v>
      </c>
      <c r="E252"/>
      <c r="F252" t="s">
        <v>658</v>
      </c>
      <c r="G252" s="86">
        <v>44976</v>
      </c>
      <c r="H252" t="s">
        <v>148</v>
      </c>
      <c r="I252" s="77">
        <v>4.3899999999999997</v>
      </c>
      <c r="J252" t="s">
        <v>131</v>
      </c>
      <c r="K252" t="s">
        <v>102</v>
      </c>
      <c r="L252" s="78">
        <v>6.2E-2</v>
      </c>
      <c r="M252" s="78">
        <v>6.7599999999999993E-2</v>
      </c>
      <c r="N252" s="77">
        <v>11360991.24</v>
      </c>
      <c r="O252" s="77">
        <v>99.54</v>
      </c>
      <c r="P252" s="77">
        <v>11308.730680295999</v>
      </c>
      <c r="Q252" s="78">
        <v>4.0000000000000001E-3</v>
      </c>
      <c r="R252" s="78">
        <v>4.0000000000000002E-4</v>
      </c>
      <c r="W252" s="95"/>
    </row>
    <row r="253" spans="2:23">
      <c r="B253" t="s">
        <v>4763</v>
      </c>
      <c r="C253" t="s">
        <v>2863</v>
      </c>
      <c r="D253" s="94">
        <v>9567</v>
      </c>
      <c r="E253"/>
      <c r="F253" t="s">
        <v>658</v>
      </c>
      <c r="G253" s="86">
        <v>45056</v>
      </c>
      <c r="H253" t="s">
        <v>148</v>
      </c>
      <c r="I253" s="77">
        <v>4.38</v>
      </c>
      <c r="J253" t="s">
        <v>131</v>
      </c>
      <c r="K253" t="s">
        <v>102</v>
      </c>
      <c r="L253" s="78">
        <v>6.3399999999999998E-2</v>
      </c>
      <c r="M253" s="78">
        <v>6.7799999999999999E-2</v>
      </c>
      <c r="N253" s="77">
        <v>12332757.109999999</v>
      </c>
      <c r="O253" s="77">
        <v>100.08</v>
      </c>
      <c r="P253" s="77">
        <v>12342.623315688001</v>
      </c>
      <c r="Q253" s="78">
        <v>4.4000000000000003E-3</v>
      </c>
      <c r="R253" s="78">
        <v>5.0000000000000001E-4</v>
      </c>
      <c r="W253" s="95"/>
    </row>
    <row r="254" spans="2:23">
      <c r="B254" t="s">
        <v>4763</v>
      </c>
      <c r="C254" t="s">
        <v>2863</v>
      </c>
      <c r="D254" s="94">
        <v>7894</v>
      </c>
      <c r="E254"/>
      <c r="F254" t="s">
        <v>658</v>
      </c>
      <c r="G254" s="86">
        <v>44068</v>
      </c>
      <c r="H254" t="s">
        <v>148</v>
      </c>
      <c r="I254" s="77">
        <v>4.13</v>
      </c>
      <c r="J254" t="s">
        <v>131</v>
      </c>
      <c r="K254" t="s">
        <v>102</v>
      </c>
      <c r="L254" s="78">
        <v>4.5100000000000001E-2</v>
      </c>
      <c r="M254" s="78">
        <v>6.8900000000000003E-2</v>
      </c>
      <c r="N254" s="77">
        <v>7982131.4800000004</v>
      </c>
      <c r="O254" s="77">
        <v>92.06</v>
      </c>
      <c r="P254" s="77">
        <v>7348.3502404880001</v>
      </c>
      <c r="Q254" s="78">
        <v>2.5999999999999999E-3</v>
      </c>
      <c r="R254" s="78">
        <v>2.9999999999999997E-4</v>
      </c>
      <c r="W254" s="95"/>
    </row>
    <row r="255" spans="2:23">
      <c r="B255" t="s">
        <v>4763</v>
      </c>
      <c r="C255" t="s">
        <v>2863</v>
      </c>
      <c r="D255" s="94">
        <v>80760</v>
      </c>
      <c r="E255"/>
      <c r="F255" t="s">
        <v>658</v>
      </c>
      <c r="G255" s="86">
        <v>44160</v>
      </c>
      <c r="H255" t="s">
        <v>148</v>
      </c>
      <c r="I255" s="77">
        <v>3.99</v>
      </c>
      <c r="J255" t="s">
        <v>131</v>
      </c>
      <c r="K255" t="s">
        <v>102</v>
      </c>
      <c r="L255" s="78">
        <v>4.5499999999999999E-2</v>
      </c>
      <c r="M255" s="78">
        <v>9.2899999999999996E-2</v>
      </c>
      <c r="N255" s="77">
        <v>7331225.75</v>
      </c>
      <c r="O255" s="77">
        <v>84.27</v>
      </c>
      <c r="P255" s="77">
        <v>6178.0239395250001</v>
      </c>
      <c r="Q255" s="78">
        <v>2.2000000000000001E-3</v>
      </c>
      <c r="R255" s="78">
        <v>2.0000000000000001E-4</v>
      </c>
      <c r="W255" s="95"/>
    </row>
    <row r="256" spans="2:23">
      <c r="B256" t="s">
        <v>4763</v>
      </c>
      <c r="C256" t="s">
        <v>2863</v>
      </c>
      <c r="D256" s="94">
        <v>9311</v>
      </c>
      <c r="E256"/>
      <c r="F256" t="s">
        <v>658</v>
      </c>
      <c r="G256" s="86">
        <v>44880</v>
      </c>
      <c r="H256" t="s">
        <v>148</v>
      </c>
      <c r="I256" s="77">
        <v>3.81</v>
      </c>
      <c r="J256" t="s">
        <v>131</v>
      </c>
      <c r="K256" t="s">
        <v>102</v>
      </c>
      <c r="L256" s="78">
        <v>7.2700000000000001E-2</v>
      </c>
      <c r="M256" s="78">
        <v>9.9000000000000005E-2</v>
      </c>
      <c r="N256" s="77">
        <v>6501058.8799999999</v>
      </c>
      <c r="O256" s="77">
        <v>93.02</v>
      </c>
      <c r="P256" s="77">
        <v>6047.2849701759997</v>
      </c>
      <c r="Q256" s="78">
        <v>2.0999999999999999E-3</v>
      </c>
      <c r="R256" s="78">
        <v>2.0000000000000001E-4</v>
      </c>
      <c r="W256" s="95"/>
    </row>
    <row r="257" spans="2:23">
      <c r="B257" t="s">
        <v>4762</v>
      </c>
      <c r="C257" t="s">
        <v>2863</v>
      </c>
      <c r="D257" s="94">
        <v>8811</v>
      </c>
      <c r="E257"/>
      <c r="F257" t="s">
        <v>964</v>
      </c>
      <c r="G257" s="86">
        <v>44550</v>
      </c>
      <c r="H257" t="s">
        <v>1062</v>
      </c>
      <c r="I257" s="77">
        <v>4.88</v>
      </c>
      <c r="J257" t="s">
        <v>360</v>
      </c>
      <c r="K257" t="s">
        <v>102</v>
      </c>
      <c r="L257" s="78">
        <v>7.85E-2</v>
      </c>
      <c r="M257" s="78">
        <v>7.8899999999999998E-2</v>
      </c>
      <c r="N257" s="77">
        <v>9855512.3800000008</v>
      </c>
      <c r="O257" s="77">
        <v>102.61</v>
      </c>
      <c r="P257" s="77">
        <v>10112.741253118</v>
      </c>
      <c r="Q257" s="78">
        <v>3.5999999999999999E-3</v>
      </c>
      <c r="R257" s="78">
        <v>4.0000000000000002E-4</v>
      </c>
      <c r="W257" s="95"/>
    </row>
    <row r="258" spans="2:23">
      <c r="B258" t="s">
        <v>4765</v>
      </c>
      <c r="C258" t="s">
        <v>2867</v>
      </c>
      <c r="D258" s="94">
        <v>455954</v>
      </c>
      <c r="E258"/>
      <c r="F258" t="s">
        <v>964</v>
      </c>
      <c r="G258" s="86">
        <v>42732</v>
      </c>
      <c r="H258" t="s">
        <v>1062</v>
      </c>
      <c r="I258" s="77">
        <v>2.0099999999999998</v>
      </c>
      <c r="J258" t="s">
        <v>127</v>
      </c>
      <c r="K258" t="s">
        <v>102</v>
      </c>
      <c r="L258" s="78">
        <v>2.1600000000000001E-2</v>
      </c>
      <c r="M258" s="78">
        <v>3.0300000000000001E-2</v>
      </c>
      <c r="N258" s="77">
        <v>5078435.63</v>
      </c>
      <c r="O258" s="77">
        <v>110.78</v>
      </c>
      <c r="P258" s="77">
        <v>5625.8909909140002</v>
      </c>
      <c r="Q258" s="78">
        <v>2E-3</v>
      </c>
      <c r="R258" s="78">
        <v>2.0000000000000001E-4</v>
      </c>
      <c r="W258" s="95"/>
    </row>
    <row r="259" spans="2:23">
      <c r="B259" t="s">
        <v>4764</v>
      </c>
      <c r="C259" t="s">
        <v>2867</v>
      </c>
      <c r="D259" s="94">
        <v>9700</v>
      </c>
      <c r="E259"/>
      <c r="F259" t="s">
        <v>658</v>
      </c>
      <c r="G259" s="86">
        <v>45195</v>
      </c>
      <c r="H259" t="s">
        <v>148</v>
      </c>
      <c r="I259" s="77">
        <v>1.96</v>
      </c>
      <c r="J259" t="s">
        <v>127</v>
      </c>
      <c r="K259" t="s">
        <v>102</v>
      </c>
      <c r="L259" s="78">
        <v>6.7500000000000004E-2</v>
      </c>
      <c r="M259" s="78">
        <v>7.1599999999999997E-2</v>
      </c>
      <c r="N259" s="77">
        <v>888870.83</v>
      </c>
      <c r="O259" s="77">
        <v>99.58</v>
      </c>
      <c r="P259" s="77">
        <v>885.137572514</v>
      </c>
      <c r="Q259" s="78">
        <v>2.9999999999999997E-4</v>
      </c>
      <c r="R259" s="78">
        <v>0</v>
      </c>
      <c r="W259" s="95"/>
    </row>
    <row r="260" spans="2:23">
      <c r="B260" t="s">
        <v>4764</v>
      </c>
      <c r="C260" t="s">
        <v>2867</v>
      </c>
      <c r="D260" s="94">
        <v>9738</v>
      </c>
      <c r="E260"/>
      <c r="F260" t="s">
        <v>658</v>
      </c>
      <c r="G260" s="86">
        <v>45195</v>
      </c>
      <c r="H260" t="s">
        <v>148</v>
      </c>
      <c r="I260" s="77">
        <v>1.96</v>
      </c>
      <c r="J260" t="s">
        <v>127</v>
      </c>
      <c r="K260" t="s">
        <v>102</v>
      </c>
      <c r="L260" s="78">
        <v>6.7500000000000004E-2</v>
      </c>
      <c r="M260" s="78">
        <v>7.1599999999999997E-2</v>
      </c>
      <c r="N260" s="77">
        <v>340021.64</v>
      </c>
      <c r="O260" s="77">
        <v>99.85</v>
      </c>
      <c r="P260" s="77">
        <v>339.51160754</v>
      </c>
      <c r="Q260" s="78">
        <v>1E-4</v>
      </c>
      <c r="R260" s="78">
        <v>0</v>
      </c>
      <c r="W260" s="95"/>
    </row>
    <row r="261" spans="2:23">
      <c r="B261" t="s">
        <v>4764</v>
      </c>
      <c r="C261" t="s">
        <v>2867</v>
      </c>
      <c r="D261" s="94">
        <v>9739</v>
      </c>
      <c r="E261"/>
      <c r="F261" t="s">
        <v>658</v>
      </c>
      <c r="G261" s="86">
        <v>45169</v>
      </c>
      <c r="H261" t="s">
        <v>148</v>
      </c>
      <c r="I261" s="77">
        <v>2.08</v>
      </c>
      <c r="J261" t="s">
        <v>127</v>
      </c>
      <c r="K261" t="s">
        <v>102</v>
      </c>
      <c r="L261" s="78">
        <v>6.9500000000000006E-2</v>
      </c>
      <c r="M261" s="78">
        <v>7.2499999999999995E-2</v>
      </c>
      <c r="N261" s="77">
        <v>2204647.77</v>
      </c>
      <c r="O261" s="77">
        <v>99.79</v>
      </c>
      <c r="P261" s="77">
        <v>2200.0180096829999</v>
      </c>
      <c r="Q261" s="78">
        <v>8.0000000000000004E-4</v>
      </c>
      <c r="R261" s="78">
        <v>1E-4</v>
      </c>
      <c r="W261" s="95"/>
    </row>
    <row r="262" spans="2:23">
      <c r="B262" t="s">
        <v>4764</v>
      </c>
      <c r="C262" t="s">
        <v>2867</v>
      </c>
      <c r="D262" s="94">
        <v>9791</v>
      </c>
      <c r="E262"/>
      <c r="F262" t="s">
        <v>658</v>
      </c>
      <c r="G262" s="86">
        <v>45195</v>
      </c>
      <c r="H262" t="s">
        <v>148</v>
      </c>
      <c r="I262" s="77">
        <v>2.08</v>
      </c>
      <c r="J262" t="s">
        <v>127</v>
      </c>
      <c r="K262" t="s">
        <v>102</v>
      </c>
      <c r="L262" s="78">
        <v>6.9500000000000006E-2</v>
      </c>
      <c r="M262" s="78">
        <v>7.2400000000000006E-2</v>
      </c>
      <c r="N262" s="77">
        <v>1162372.1200000001</v>
      </c>
      <c r="O262" s="77">
        <v>99.8</v>
      </c>
      <c r="P262" s="77">
        <v>1160.04737576</v>
      </c>
      <c r="Q262" s="78">
        <v>4.0000000000000002E-4</v>
      </c>
      <c r="R262" s="78">
        <v>0</v>
      </c>
      <c r="W262" s="95"/>
    </row>
    <row r="263" spans="2:23">
      <c r="B263" t="s">
        <v>4764</v>
      </c>
      <c r="C263" t="s">
        <v>2867</v>
      </c>
      <c r="D263" s="94">
        <v>9790</v>
      </c>
      <c r="E263"/>
      <c r="F263" t="s">
        <v>658</v>
      </c>
      <c r="G263" s="86">
        <v>45195</v>
      </c>
      <c r="H263" t="s">
        <v>148</v>
      </c>
      <c r="I263" s="77">
        <v>1.96</v>
      </c>
      <c r="J263" t="s">
        <v>127</v>
      </c>
      <c r="K263" t="s">
        <v>102</v>
      </c>
      <c r="L263" s="78">
        <v>6.7500000000000004E-2</v>
      </c>
      <c r="M263" s="78">
        <v>7.1599999999999997E-2</v>
      </c>
      <c r="N263" s="77">
        <v>653866.97</v>
      </c>
      <c r="O263" s="77">
        <v>99.58</v>
      </c>
      <c r="P263" s="77">
        <v>651.12072872600004</v>
      </c>
      <c r="Q263" s="78">
        <v>2.0000000000000001E-4</v>
      </c>
      <c r="R263" s="78">
        <v>0</v>
      </c>
      <c r="W263" s="95"/>
    </row>
    <row r="264" spans="2:23">
      <c r="B264" t="s">
        <v>4764</v>
      </c>
      <c r="C264" t="s">
        <v>2867</v>
      </c>
      <c r="D264" s="94">
        <v>9199</v>
      </c>
      <c r="E264"/>
      <c r="F264" t="s">
        <v>658</v>
      </c>
      <c r="G264" s="86">
        <v>45195</v>
      </c>
      <c r="H264" t="s">
        <v>148</v>
      </c>
      <c r="I264" s="77">
        <v>1.96</v>
      </c>
      <c r="J264" t="s">
        <v>127</v>
      </c>
      <c r="K264" t="s">
        <v>102</v>
      </c>
      <c r="L264" s="78">
        <v>8.3500000000000005E-2</v>
      </c>
      <c r="M264" s="78">
        <v>7.1599999999999997E-2</v>
      </c>
      <c r="N264" s="77">
        <v>3330870.86</v>
      </c>
      <c r="O264" s="77">
        <v>99.58</v>
      </c>
      <c r="P264" s="77">
        <v>3316.881202388</v>
      </c>
      <c r="Q264" s="78">
        <v>1.1999999999999999E-3</v>
      </c>
      <c r="R264" s="78">
        <v>1E-4</v>
      </c>
      <c r="W264" s="95"/>
    </row>
    <row r="265" spans="2:23">
      <c r="B265" t="s">
        <v>4764</v>
      </c>
      <c r="C265" t="s">
        <v>2867</v>
      </c>
      <c r="D265" s="94">
        <v>8814</v>
      </c>
      <c r="E265"/>
      <c r="F265" t="s">
        <v>658</v>
      </c>
      <c r="G265" s="86">
        <v>45195</v>
      </c>
      <c r="H265" t="s">
        <v>148</v>
      </c>
      <c r="I265" s="77">
        <v>1.96</v>
      </c>
      <c r="J265" t="s">
        <v>127</v>
      </c>
      <c r="K265" t="s">
        <v>102</v>
      </c>
      <c r="L265" s="78">
        <v>7.5300000000000006E-2</v>
      </c>
      <c r="M265" s="78">
        <v>7.1599999999999997E-2</v>
      </c>
      <c r="N265" s="77">
        <v>1582016.33</v>
      </c>
      <c r="O265" s="77">
        <v>99.58</v>
      </c>
      <c r="P265" s="77">
        <v>1575.371861414</v>
      </c>
      <c r="Q265" s="78">
        <v>5.9999999999999995E-4</v>
      </c>
      <c r="R265" s="78">
        <v>1E-4</v>
      </c>
      <c r="W265" s="95"/>
    </row>
    <row r="266" spans="2:23">
      <c r="B266" t="s">
        <v>4764</v>
      </c>
      <c r="C266" t="s">
        <v>2867</v>
      </c>
      <c r="D266" s="94">
        <v>8776</v>
      </c>
      <c r="E266"/>
      <c r="F266" t="s">
        <v>658</v>
      </c>
      <c r="G266" s="86">
        <v>45195</v>
      </c>
      <c r="H266" t="s">
        <v>148</v>
      </c>
      <c r="I266" s="77">
        <v>1.96</v>
      </c>
      <c r="J266" t="s">
        <v>127</v>
      </c>
      <c r="K266" t="s">
        <v>102</v>
      </c>
      <c r="L266" s="78">
        <v>7.1499999999999994E-2</v>
      </c>
      <c r="M266" s="78">
        <v>7.1599999999999997E-2</v>
      </c>
      <c r="N266" s="77">
        <v>5818901.8600000003</v>
      </c>
      <c r="O266" s="77">
        <v>99.58</v>
      </c>
      <c r="P266" s="77">
        <v>5794.462472188</v>
      </c>
      <c r="Q266" s="78">
        <v>2E-3</v>
      </c>
      <c r="R266" s="78">
        <v>2.0000000000000001E-4</v>
      </c>
      <c r="W266" s="95"/>
    </row>
    <row r="267" spans="2:23">
      <c r="B267" t="s">
        <v>4764</v>
      </c>
      <c r="C267" t="s">
        <v>2867</v>
      </c>
      <c r="D267" s="94">
        <v>90031</v>
      </c>
      <c r="E267"/>
      <c r="F267" t="s">
        <v>658</v>
      </c>
      <c r="G267" s="86">
        <v>45195</v>
      </c>
      <c r="H267" t="s">
        <v>148</v>
      </c>
      <c r="I267" s="77">
        <v>1.96</v>
      </c>
      <c r="J267" t="s">
        <v>127</v>
      </c>
      <c r="K267" t="s">
        <v>102</v>
      </c>
      <c r="L267" s="78">
        <v>7.7499999999999999E-2</v>
      </c>
      <c r="M267" s="78">
        <v>7.1599999999999997E-2</v>
      </c>
      <c r="N267" s="77">
        <v>2273345.2999999998</v>
      </c>
      <c r="O267" s="77">
        <v>99.58</v>
      </c>
      <c r="P267" s="77">
        <v>2263.7972497400001</v>
      </c>
      <c r="Q267" s="78">
        <v>8.0000000000000004E-4</v>
      </c>
      <c r="R267" s="78">
        <v>1E-4</v>
      </c>
      <c r="W267" s="95"/>
    </row>
    <row r="268" spans="2:23">
      <c r="B268" t="s">
        <v>4764</v>
      </c>
      <c r="C268" t="s">
        <v>2867</v>
      </c>
      <c r="D268" s="94">
        <v>9096</v>
      </c>
      <c r="E268"/>
      <c r="F268" t="s">
        <v>658</v>
      </c>
      <c r="G268" s="86">
        <v>45195</v>
      </c>
      <c r="H268" t="s">
        <v>148</v>
      </c>
      <c r="I268" s="77">
        <v>1.96</v>
      </c>
      <c r="J268" t="s">
        <v>127</v>
      </c>
      <c r="K268" t="s">
        <v>102</v>
      </c>
      <c r="L268" s="78">
        <v>8.3500000000000005E-2</v>
      </c>
      <c r="M268" s="78">
        <v>7.1599999999999997E-2</v>
      </c>
      <c r="N268" s="77">
        <v>2301498.27</v>
      </c>
      <c r="O268" s="77">
        <v>99.58</v>
      </c>
      <c r="P268" s="77">
        <v>2291.8319772660002</v>
      </c>
      <c r="Q268" s="78">
        <v>8.0000000000000004E-4</v>
      </c>
      <c r="R268" s="78">
        <v>1E-4</v>
      </c>
      <c r="W268" s="95"/>
    </row>
    <row r="269" spans="2:23">
      <c r="B269" t="s">
        <v>4764</v>
      </c>
      <c r="C269" t="s">
        <v>2867</v>
      </c>
      <c r="D269" s="94">
        <v>9127</v>
      </c>
      <c r="E269"/>
      <c r="F269" t="s">
        <v>658</v>
      </c>
      <c r="G269" s="86">
        <v>45195</v>
      </c>
      <c r="H269" t="s">
        <v>148</v>
      </c>
      <c r="I269" s="77">
        <v>1.96</v>
      </c>
      <c r="J269" t="s">
        <v>127</v>
      </c>
      <c r="K269" t="s">
        <v>102</v>
      </c>
      <c r="L269" s="78">
        <v>8.3500000000000005E-2</v>
      </c>
      <c r="M269" s="78">
        <v>7.1599999999999997E-2</v>
      </c>
      <c r="N269" s="77">
        <v>1350012.9</v>
      </c>
      <c r="O269" s="77">
        <v>99.58</v>
      </c>
      <c r="P269" s="77">
        <v>1344.3428458200001</v>
      </c>
      <c r="Q269" s="78">
        <v>5.0000000000000001E-4</v>
      </c>
      <c r="R269" s="78">
        <v>0</v>
      </c>
      <c r="W269" s="95"/>
    </row>
    <row r="270" spans="2:23">
      <c r="B270" t="s">
        <v>4764</v>
      </c>
      <c r="C270" t="s">
        <v>2867</v>
      </c>
      <c r="D270" s="94">
        <v>9255</v>
      </c>
      <c r="E270"/>
      <c r="F270" t="s">
        <v>658</v>
      </c>
      <c r="G270" s="86">
        <v>45195</v>
      </c>
      <c r="H270" t="s">
        <v>148</v>
      </c>
      <c r="I270" s="77">
        <v>1.96</v>
      </c>
      <c r="J270" t="s">
        <v>127</v>
      </c>
      <c r="K270" t="s">
        <v>102</v>
      </c>
      <c r="L270" s="78">
        <v>8.3500000000000005E-2</v>
      </c>
      <c r="M270" s="78">
        <v>7.1599999999999997E-2</v>
      </c>
      <c r="N270" s="77">
        <v>2152774.52</v>
      </c>
      <c r="O270" s="77">
        <v>99.58</v>
      </c>
      <c r="P270" s="77">
        <v>2143.732867016</v>
      </c>
      <c r="Q270" s="78">
        <v>8.0000000000000004E-4</v>
      </c>
      <c r="R270" s="78">
        <v>1E-4</v>
      </c>
      <c r="W270" s="95"/>
    </row>
    <row r="271" spans="2:23">
      <c r="B271" t="s">
        <v>4764</v>
      </c>
      <c r="C271" t="s">
        <v>2867</v>
      </c>
      <c r="D271" s="94">
        <v>9287</v>
      </c>
      <c r="E271"/>
      <c r="F271" t="s">
        <v>658</v>
      </c>
      <c r="G271" s="86">
        <v>45195</v>
      </c>
      <c r="H271" t="s">
        <v>148</v>
      </c>
      <c r="I271" s="77">
        <v>1.96</v>
      </c>
      <c r="J271" t="s">
        <v>127</v>
      </c>
      <c r="K271" t="s">
        <v>102</v>
      </c>
      <c r="L271" s="78">
        <v>8.3500000000000005E-2</v>
      </c>
      <c r="M271" s="78">
        <v>7.1599999999999997E-2</v>
      </c>
      <c r="N271" s="77">
        <v>1162870.53</v>
      </c>
      <c r="O271" s="77">
        <v>99.58</v>
      </c>
      <c r="P271" s="77">
        <v>1157.9864737739999</v>
      </c>
      <c r="Q271" s="78">
        <v>4.0000000000000002E-4</v>
      </c>
      <c r="R271" s="78">
        <v>0</v>
      </c>
      <c r="W271" s="95"/>
    </row>
    <row r="272" spans="2:23">
      <c r="B272" t="s">
        <v>4764</v>
      </c>
      <c r="C272" t="s">
        <v>2867</v>
      </c>
      <c r="D272" s="94">
        <v>9339</v>
      </c>
      <c r="E272"/>
      <c r="F272" t="s">
        <v>658</v>
      </c>
      <c r="G272" s="86">
        <v>45195</v>
      </c>
      <c r="H272" t="s">
        <v>148</v>
      </c>
      <c r="I272" s="77">
        <v>1.96</v>
      </c>
      <c r="J272" t="s">
        <v>127</v>
      </c>
      <c r="K272" t="s">
        <v>102</v>
      </c>
      <c r="L272" s="78">
        <v>8.3500000000000005E-2</v>
      </c>
      <c r="M272" s="78">
        <v>7.1599999999999997E-2</v>
      </c>
      <c r="N272" s="77">
        <v>1612554.8</v>
      </c>
      <c r="O272" s="77">
        <v>99.58</v>
      </c>
      <c r="P272" s="77">
        <v>1605.7820698400001</v>
      </c>
      <c r="Q272" s="78">
        <v>5.9999999999999995E-4</v>
      </c>
      <c r="R272" s="78">
        <v>1E-4</v>
      </c>
      <c r="W272" s="95"/>
    </row>
    <row r="273" spans="2:23">
      <c r="B273" t="s">
        <v>4764</v>
      </c>
      <c r="C273" t="s">
        <v>2867</v>
      </c>
      <c r="D273" s="94">
        <v>93881</v>
      </c>
      <c r="E273"/>
      <c r="F273" t="s">
        <v>658</v>
      </c>
      <c r="G273" s="86">
        <v>45195</v>
      </c>
      <c r="H273" t="s">
        <v>148</v>
      </c>
      <c r="I273" s="77">
        <v>1.96</v>
      </c>
      <c r="J273" t="s">
        <v>127</v>
      </c>
      <c r="K273" t="s">
        <v>102</v>
      </c>
      <c r="L273" s="78">
        <v>8.3500000000000005E-2</v>
      </c>
      <c r="M273" s="78">
        <v>7.1599999999999997E-2</v>
      </c>
      <c r="N273" s="77">
        <v>3019036.74</v>
      </c>
      <c r="O273" s="77">
        <v>99.58</v>
      </c>
      <c r="P273" s="77">
        <v>3006.3567856919999</v>
      </c>
      <c r="Q273" s="78">
        <v>1.1000000000000001E-3</v>
      </c>
      <c r="R273" s="78">
        <v>1E-4</v>
      </c>
      <c r="W273" s="95"/>
    </row>
    <row r="274" spans="2:23">
      <c r="B274" t="s">
        <v>4764</v>
      </c>
      <c r="C274" t="s">
        <v>2867</v>
      </c>
      <c r="D274" s="94">
        <v>9455</v>
      </c>
      <c r="E274"/>
      <c r="F274" t="s">
        <v>658</v>
      </c>
      <c r="G274" s="86">
        <v>45195</v>
      </c>
      <c r="H274" t="s">
        <v>148</v>
      </c>
      <c r="I274" s="77">
        <v>1.96</v>
      </c>
      <c r="J274" t="s">
        <v>127</v>
      </c>
      <c r="K274" t="s">
        <v>102</v>
      </c>
      <c r="L274" s="78">
        <v>8.3500000000000005E-2</v>
      </c>
      <c r="M274" s="78">
        <v>7.1599999999999997E-2</v>
      </c>
      <c r="N274" s="77">
        <v>2194071.7799999998</v>
      </c>
      <c r="O274" s="77">
        <v>99.58</v>
      </c>
      <c r="P274" s="77">
        <v>2184.856678524</v>
      </c>
      <c r="Q274" s="78">
        <v>8.0000000000000004E-4</v>
      </c>
      <c r="R274" s="78">
        <v>1E-4</v>
      </c>
      <c r="W274" s="95"/>
    </row>
    <row r="275" spans="2:23">
      <c r="B275" t="s">
        <v>4764</v>
      </c>
      <c r="C275" t="s">
        <v>2867</v>
      </c>
      <c r="D275" s="94">
        <v>9553</v>
      </c>
      <c r="E275"/>
      <c r="F275" t="s">
        <v>658</v>
      </c>
      <c r="G275" s="86">
        <v>45195</v>
      </c>
      <c r="H275" t="s">
        <v>148</v>
      </c>
      <c r="I275" s="77">
        <v>1.96</v>
      </c>
      <c r="J275" t="s">
        <v>127</v>
      </c>
      <c r="K275" t="s">
        <v>102</v>
      </c>
      <c r="L275" s="78">
        <v>8.3500000000000005E-2</v>
      </c>
      <c r="M275" s="78">
        <v>7.1599999999999997E-2</v>
      </c>
      <c r="N275" s="77">
        <v>1539788.44</v>
      </c>
      <c r="O275" s="77">
        <v>99.58</v>
      </c>
      <c r="P275" s="77">
        <v>1533.3213285520001</v>
      </c>
      <c r="Q275" s="78">
        <v>5.0000000000000001E-4</v>
      </c>
      <c r="R275" s="78">
        <v>1E-4</v>
      </c>
      <c r="W275" s="95"/>
    </row>
    <row r="276" spans="2:23">
      <c r="B276" t="s">
        <v>4764</v>
      </c>
      <c r="C276" t="s">
        <v>2867</v>
      </c>
      <c r="D276" s="94">
        <v>95930</v>
      </c>
      <c r="E276"/>
      <c r="F276" t="s">
        <v>658</v>
      </c>
      <c r="G276" s="86">
        <v>45195</v>
      </c>
      <c r="H276" t="s">
        <v>148</v>
      </c>
      <c r="I276" s="77">
        <v>1.96</v>
      </c>
      <c r="J276" t="s">
        <v>127</v>
      </c>
      <c r="K276" t="s">
        <v>102</v>
      </c>
      <c r="L276" s="78">
        <v>8.3500000000000005E-2</v>
      </c>
      <c r="M276" s="78">
        <v>7.1599999999999997E-2</v>
      </c>
      <c r="N276" s="77">
        <v>2332607.94</v>
      </c>
      <c r="O276" s="77">
        <v>99.58</v>
      </c>
      <c r="P276" s="77">
        <v>2322.8109866519999</v>
      </c>
      <c r="Q276" s="78">
        <v>8.0000000000000004E-4</v>
      </c>
      <c r="R276" s="78">
        <v>1E-4</v>
      </c>
      <c r="W276" s="95"/>
    </row>
    <row r="277" spans="2:23">
      <c r="B277" t="s">
        <v>4764</v>
      </c>
      <c r="C277" t="s">
        <v>2867</v>
      </c>
      <c r="D277" s="94">
        <v>9632</v>
      </c>
      <c r="E277"/>
      <c r="F277" t="s">
        <v>658</v>
      </c>
      <c r="G277" s="86">
        <v>45195</v>
      </c>
      <c r="H277" t="s">
        <v>148</v>
      </c>
      <c r="I277" s="77">
        <v>1.96</v>
      </c>
      <c r="J277" t="s">
        <v>127</v>
      </c>
      <c r="K277" t="s">
        <v>102</v>
      </c>
      <c r="L277" s="78">
        <v>6.7500000000000004E-2</v>
      </c>
      <c r="M277" s="78">
        <v>7.1599999999999997E-2</v>
      </c>
      <c r="N277" s="77">
        <v>1880007.07</v>
      </c>
      <c r="O277" s="77">
        <v>99.58</v>
      </c>
      <c r="P277" s="77">
        <v>1872.1110403059999</v>
      </c>
      <c r="Q277" s="78">
        <v>6.9999999999999999E-4</v>
      </c>
      <c r="R277" s="78">
        <v>1E-4</v>
      </c>
      <c r="W277" s="95"/>
    </row>
    <row r="278" spans="2:23">
      <c r="B278" s="91" t="s">
        <v>4766</v>
      </c>
      <c r="C278" t="s">
        <v>2863</v>
      </c>
      <c r="D278" s="94">
        <v>4647</v>
      </c>
      <c r="E278"/>
      <c r="F278" t="s">
        <v>690</v>
      </c>
      <c r="G278" s="86">
        <v>42372</v>
      </c>
      <c r="H278" t="s">
        <v>148</v>
      </c>
      <c r="I278" s="77">
        <v>9.6199999999999992</v>
      </c>
      <c r="J278" t="s">
        <v>127</v>
      </c>
      <c r="K278" t="s">
        <v>102</v>
      </c>
      <c r="L278" s="78">
        <v>6.7000000000000004E-2</v>
      </c>
      <c r="M278" s="78">
        <v>3.4000000000000002E-2</v>
      </c>
      <c r="N278" s="77">
        <v>7413527.8600000003</v>
      </c>
      <c r="O278" s="77">
        <v>153.57</v>
      </c>
      <c r="P278" s="77">
        <v>11384.954734602001</v>
      </c>
      <c r="Q278" s="78">
        <v>4.0000000000000001E-3</v>
      </c>
      <c r="R278" s="78">
        <v>4.0000000000000002E-4</v>
      </c>
      <c r="W278" s="95"/>
    </row>
    <row r="279" spans="2:23">
      <c r="B279" t="s">
        <v>4739</v>
      </c>
      <c r="C279" t="s">
        <v>2867</v>
      </c>
      <c r="D279" s="94">
        <v>9280</v>
      </c>
      <c r="E279"/>
      <c r="F279" t="s">
        <v>690</v>
      </c>
      <c r="G279" s="86">
        <v>44858</v>
      </c>
      <c r="H279" t="s">
        <v>148</v>
      </c>
      <c r="I279" s="77">
        <v>5.65</v>
      </c>
      <c r="J279" t="s">
        <v>713</v>
      </c>
      <c r="K279" t="s">
        <v>102</v>
      </c>
      <c r="L279" s="78">
        <v>3.49E-2</v>
      </c>
      <c r="M279" s="78">
        <v>4.5400000000000003E-2</v>
      </c>
      <c r="N279" s="77">
        <v>750934.55</v>
      </c>
      <c r="O279" s="77">
        <v>98.34</v>
      </c>
      <c r="P279" s="77">
        <v>738.46903646999999</v>
      </c>
      <c r="Q279" s="78">
        <v>2.9999999999999997E-4</v>
      </c>
      <c r="R279" s="78">
        <v>0</v>
      </c>
      <c r="W279" s="95"/>
    </row>
    <row r="280" spans="2:23">
      <c r="B280" t="s">
        <v>4739</v>
      </c>
      <c r="C280" t="s">
        <v>2867</v>
      </c>
      <c r="D280" s="94">
        <v>9281</v>
      </c>
      <c r="E280"/>
      <c r="F280" t="s">
        <v>690</v>
      </c>
      <c r="G280" s="86">
        <v>44858</v>
      </c>
      <c r="H280" t="s">
        <v>148</v>
      </c>
      <c r="I280" s="77">
        <v>5.68</v>
      </c>
      <c r="J280" t="s">
        <v>713</v>
      </c>
      <c r="K280" t="s">
        <v>102</v>
      </c>
      <c r="L280" s="78">
        <v>3.49E-2</v>
      </c>
      <c r="M280" s="78">
        <v>4.53E-2</v>
      </c>
      <c r="N280" s="77">
        <v>621737.24</v>
      </c>
      <c r="O280" s="77">
        <v>98.33</v>
      </c>
      <c r="P280" s="77">
        <v>611.35422809199997</v>
      </c>
      <c r="Q280" s="78">
        <v>2.0000000000000001E-4</v>
      </c>
      <c r="R280" s="78">
        <v>0</v>
      </c>
      <c r="W280" s="95"/>
    </row>
    <row r="281" spans="2:23">
      <c r="B281" t="s">
        <v>4739</v>
      </c>
      <c r="C281" t="s">
        <v>2867</v>
      </c>
      <c r="D281" s="94">
        <v>9277</v>
      </c>
      <c r="E281"/>
      <c r="F281" t="s">
        <v>690</v>
      </c>
      <c r="G281" s="86">
        <v>44858</v>
      </c>
      <c r="H281" t="s">
        <v>148</v>
      </c>
      <c r="I281" s="77">
        <v>5.57</v>
      </c>
      <c r="J281" t="s">
        <v>713</v>
      </c>
      <c r="K281" t="s">
        <v>102</v>
      </c>
      <c r="L281" s="78">
        <v>3.49E-2</v>
      </c>
      <c r="M281" s="78">
        <v>4.5499999999999999E-2</v>
      </c>
      <c r="N281" s="77">
        <v>777587.33</v>
      </c>
      <c r="O281" s="77">
        <v>98.35</v>
      </c>
      <c r="P281" s="77">
        <v>764.75713905500004</v>
      </c>
      <c r="Q281" s="78">
        <v>2.9999999999999997E-4</v>
      </c>
      <c r="R281" s="78">
        <v>0</v>
      </c>
      <c r="W281" s="95"/>
    </row>
    <row r="282" spans="2:23">
      <c r="B282" t="s">
        <v>4739</v>
      </c>
      <c r="C282" t="s">
        <v>2867</v>
      </c>
      <c r="D282" s="94">
        <v>9278</v>
      </c>
      <c r="E282"/>
      <c r="F282" t="s">
        <v>690</v>
      </c>
      <c r="G282" s="86">
        <v>44858</v>
      </c>
      <c r="H282" t="s">
        <v>148</v>
      </c>
      <c r="I282" s="77">
        <v>5.6</v>
      </c>
      <c r="J282" t="s">
        <v>713</v>
      </c>
      <c r="K282" t="s">
        <v>102</v>
      </c>
      <c r="L282" s="78">
        <v>3.49E-2</v>
      </c>
      <c r="M282" s="78">
        <v>4.5400000000000003E-2</v>
      </c>
      <c r="N282" s="77">
        <v>946140.8</v>
      </c>
      <c r="O282" s="77">
        <v>98.35</v>
      </c>
      <c r="P282" s="77">
        <v>930.5294768</v>
      </c>
      <c r="Q282" s="78">
        <v>2.9999999999999997E-4</v>
      </c>
      <c r="R282" s="78">
        <v>0</v>
      </c>
      <c r="W282" s="95"/>
    </row>
    <row r="283" spans="2:23">
      <c r="B283" t="s">
        <v>4739</v>
      </c>
      <c r="C283" t="s">
        <v>2867</v>
      </c>
      <c r="D283" s="94">
        <v>9279</v>
      </c>
      <c r="E283"/>
      <c r="F283" t="s">
        <v>690</v>
      </c>
      <c r="G283" s="86">
        <v>44858</v>
      </c>
      <c r="H283" t="s">
        <v>148</v>
      </c>
      <c r="I283" s="77">
        <v>5.77</v>
      </c>
      <c r="J283" t="s">
        <v>713</v>
      </c>
      <c r="K283" t="s">
        <v>102</v>
      </c>
      <c r="L283" s="78">
        <v>3.49E-2</v>
      </c>
      <c r="M283" s="78">
        <v>4.5199999999999997E-2</v>
      </c>
      <c r="N283" s="77">
        <v>562752.59</v>
      </c>
      <c r="O283" s="77">
        <v>98.32</v>
      </c>
      <c r="P283" s="77">
        <v>553.29834648799999</v>
      </c>
      <c r="Q283" s="78">
        <v>2.0000000000000001E-4</v>
      </c>
      <c r="R283" s="78">
        <v>0</v>
      </c>
      <c r="W283" s="95"/>
    </row>
    <row r="284" spans="2:23">
      <c r="B284" t="s">
        <v>4768</v>
      </c>
      <c r="C284" t="s">
        <v>2863</v>
      </c>
      <c r="D284" s="94">
        <v>9637</v>
      </c>
      <c r="E284"/>
      <c r="F284" t="s">
        <v>690</v>
      </c>
      <c r="G284" s="86">
        <v>45104</v>
      </c>
      <c r="H284" t="s">
        <v>148</v>
      </c>
      <c r="I284" s="77">
        <v>2.4900000000000002</v>
      </c>
      <c r="J284" t="s">
        <v>360</v>
      </c>
      <c r="K284" t="s">
        <v>102</v>
      </c>
      <c r="L284" s="78">
        <v>5.2200000000000003E-2</v>
      </c>
      <c r="M284" s="78">
        <v>6.0600000000000001E-2</v>
      </c>
      <c r="N284" s="77">
        <v>6059901.7999999998</v>
      </c>
      <c r="O284" s="77">
        <v>100.32</v>
      </c>
      <c r="P284" s="77">
        <v>6079.2934857600003</v>
      </c>
      <c r="Q284" s="78">
        <v>2.0999999999999999E-3</v>
      </c>
      <c r="R284" s="78">
        <v>2.0000000000000001E-4</v>
      </c>
      <c r="W284" s="95"/>
    </row>
    <row r="285" spans="2:23">
      <c r="B285" t="s">
        <v>4767</v>
      </c>
      <c r="C285" t="s">
        <v>2863</v>
      </c>
      <c r="D285" s="94">
        <v>9577</v>
      </c>
      <c r="E285"/>
      <c r="F285" t="s">
        <v>690</v>
      </c>
      <c r="G285" s="86">
        <v>45063</v>
      </c>
      <c r="H285" t="s">
        <v>148</v>
      </c>
      <c r="I285" s="77">
        <v>3.58</v>
      </c>
      <c r="J285" t="s">
        <v>360</v>
      </c>
      <c r="K285" t="s">
        <v>102</v>
      </c>
      <c r="L285" s="78">
        <v>4.4299999999999999E-2</v>
      </c>
      <c r="M285" s="78">
        <v>4.53E-2</v>
      </c>
      <c r="N285" s="77">
        <v>9089852.7200000007</v>
      </c>
      <c r="O285" s="77">
        <v>101.37</v>
      </c>
      <c r="P285" s="77">
        <v>9214.383702264</v>
      </c>
      <c r="Q285" s="78">
        <v>3.3E-3</v>
      </c>
      <c r="R285" s="78">
        <v>2.9999999999999997E-4</v>
      </c>
      <c r="W285" s="95"/>
    </row>
    <row r="286" spans="2:23">
      <c r="B286" t="s">
        <v>4769</v>
      </c>
      <c r="C286" t="s">
        <v>2867</v>
      </c>
      <c r="D286" s="94">
        <v>508309</v>
      </c>
      <c r="E286"/>
      <c r="F286" t="s">
        <v>941</v>
      </c>
      <c r="G286" s="86">
        <v>43185</v>
      </c>
      <c r="H286" t="s">
        <v>2877</v>
      </c>
      <c r="I286" s="77">
        <v>3.8</v>
      </c>
      <c r="J286" t="s">
        <v>948</v>
      </c>
      <c r="K286" t="s">
        <v>116</v>
      </c>
      <c r="L286" s="78">
        <v>4.2200000000000001E-2</v>
      </c>
      <c r="M286" s="78">
        <v>7.9600000000000004E-2</v>
      </c>
      <c r="N286" s="77">
        <v>2078474.69</v>
      </c>
      <c r="O286" s="77">
        <v>88.15</v>
      </c>
      <c r="P286" s="77">
        <v>5231.7769667355396</v>
      </c>
      <c r="Q286" s="78">
        <v>1.8E-3</v>
      </c>
      <c r="R286" s="78">
        <v>2.0000000000000001E-4</v>
      </c>
      <c r="W286" s="95"/>
    </row>
    <row r="287" spans="2:23">
      <c r="B287" t="s">
        <v>4771</v>
      </c>
      <c r="C287" t="s">
        <v>2867</v>
      </c>
      <c r="D287" s="94">
        <v>6826</v>
      </c>
      <c r="E287"/>
      <c r="F287" t="s">
        <v>4809</v>
      </c>
      <c r="G287" s="86">
        <v>43550</v>
      </c>
      <c r="H287" t="s">
        <v>211</v>
      </c>
      <c r="I287" s="77">
        <v>1.93</v>
      </c>
      <c r="J287" t="s">
        <v>948</v>
      </c>
      <c r="K287" t="s">
        <v>106</v>
      </c>
      <c r="L287" s="78">
        <v>8.4199999999999997E-2</v>
      </c>
      <c r="M287" s="78">
        <v>8.5500000000000007E-2</v>
      </c>
      <c r="N287" s="77">
        <v>3297540.38</v>
      </c>
      <c r="O287" s="77">
        <v>102.75</v>
      </c>
      <c r="P287" s="77">
        <v>13041.2693279922</v>
      </c>
      <c r="Q287" s="78">
        <v>4.5999999999999999E-3</v>
      </c>
      <c r="R287" s="78">
        <v>5.0000000000000001E-4</v>
      </c>
      <c r="W287" s="95"/>
    </row>
    <row r="288" spans="2:23">
      <c r="B288" t="s">
        <v>4770</v>
      </c>
      <c r="C288" t="s">
        <v>2867</v>
      </c>
      <c r="D288" s="94">
        <v>6528</v>
      </c>
      <c r="E288"/>
      <c r="F288" t="s">
        <v>4809</v>
      </c>
      <c r="G288" s="86">
        <v>43373</v>
      </c>
      <c r="H288" t="s">
        <v>211</v>
      </c>
      <c r="I288" s="77">
        <v>4.3</v>
      </c>
      <c r="J288" t="s">
        <v>948</v>
      </c>
      <c r="K288" t="s">
        <v>113</v>
      </c>
      <c r="L288" s="78">
        <v>3.0300000000000001E-2</v>
      </c>
      <c r="M288" s="78">
        <v>7.8600000000000003E-2</v>
      </c>
      <c r="N288" s="77">
        <v>5648624.5999999996</v>
      </c>
      <c r="O288" s="77">
        <v>83.98</v>
      </c>
      <c r="P288" s="77">
        <v>22296.883328157899</v>
      </c>
      <c r="Q288" s="78">
        <v>7.9000000000000008E-3</v>
      </c>
      <c r="R288" s="78">
        <v>8.0000000000000004E-4</v>
      </c>
      <c r="W288" s="95"/>
    </row>
    <row r="289" spans="2:23">
      <c r="B289" t="s">
        <v>4772</v>
      </c>
      <c r="C289" t="s">
        <v>2867</v>
      </c>
      <c r="D289" s="94">
        <v>8860</v>
      </c>
      <c r="E289"/>
      <c r="F289" t="s">
        <v>4809</v>
      </c>
      <c r="G289" s="86">
        <v>44585</v>
      </c>
      <c r="H289" t="s">
        <v>211</v>
      </c>
      <c r="I289" s="77">
        <v>2.34</v>
      </c>
      <c r="J289" t="s">
        <v>1067</v>
      </c>
      <c r="K289" t="s">
        <v>110</v>
      </c>
      <c r="L289" s="78">
        <v>6.1100000000000002E-2</v>
      </c>
      <c r="M289" s="78">
        <v>7.0199999999999999E-2</v>
      </c>
      <c r="N289" s="77">
        <v>340627.64</v>
      </c>
      <c r="O289" s="77">
        <v>102.2</v>
      </c>
      <c r="P289" s="77">
        <v>1412.5027755845999</v>
      </c>
      <c r="Q289" s="78">
        <v>5.0000000000000001E-4</v>
      </c>
      <c r="R289" s="78">
        <v>1E-4</v>
      </c>
      <c r="W289" s="95"/>
    </row>
    <row r="290" spans="2:23">
      <c r="B290" t="s">
        <v>4772</v>
      </c>
      <c r="C290" t="s">
        <v>2867</v>
      </c>
      <c r="D290" s="94">
        <v>8918</v>
      </c>
      <c r="E290"/>
      <c r="F290" t="s">
        <v>4809</v>
      </c>
      <c r="G290" s="86">
        <v>44553</v>
      </c>
      <c r="H290" t="s">
        <v>211</v>
      </c>
      <c r="I290" s="77">
        <v>2.34</v>
      </c>
      <c r="J290" t="s">
        <v>1067</v>
      </c>
      <c r="K290" t="s">
        <v>110</v>
      </c>
      <c r="L290" s="78">
        <v>6.1100000000000002E-2</v>
      </c>
      <c r="M290" s="78">
        <v>7.0400000000000004E-2</v>
      </c>
      <c r="N290" s="77">
        <v>43026.64</v>
      </c>
      <c r="O290" s="77">
        <v>102.15</v>
      </c>
      <c r="P290" s="77">
        <v>178.33407452370099</v>
      </c>
      <c r="Q290" s="78">
        <v>1E-4</v>
      </c>
      <c r="R290" s="78">
        <v>0</v>
      </c>
      <c r="W290" s="95"/>
    </row>
    <row r="291" spans="2:23">
      <c r="B291" t="s">
        <v>4772</v>
      </c>
      <c r="C291" t="s">
        <v>2867</v>
      </c>
      <c r="D291" s="94">
        <v>9037</v>
      </c>
      <c r="E291"/>
      <c r="F291" t="s">
        <v>4809</v>
      </c>
      <c r="G291" s="86">
        <v>44671</v>
      </c>
      <c r="H291" t="s">
        <v>211</v>
      </c>
      <c r="I291" s="77">
        <v>2.34</v>
      </c>
      <c r="J291" t="s">
        <v>1067</v>
      </c>
      <c r="K291" t="s">
        <v>110</v>
      </c>
      <c r="L291" s="78">
        <v>6.1100000000000002E-2</v>
      </c>
      <c r="M291" s="78">
        <v>7.0199999999999999E-2</v>
      </c>
      <c r="N291" s="77">
        <v>26891.64</v>
      </c>
      <c r="O291" s="77">
        <v>102.2</v>
      </c>
      <c r="P291" s="77">
        <v>111.5133115446</v>
      </c>
      <c r="Q291" s="78">
        <v>0</v>
      </c>
      <c r="R291" s="78">
        <v>0</v>
      </c>
      <c r="W291" s="95"/>
    </row>
    <row r="292" spans="2:23">
      <c r="B292" t="s">
        <v>4772</v>
      </c>
      <c r="C292" t="s">
        <v>2867</v>
      </c>
      <c r="D292" s="94">
        <v>9130</v>
      </c>
      <c r="E292"/>
      <c r="F292" t="s">
        <v>4809</v>
      </c>
      <c r="G292" s="86">
        <v>44742</v>
      </c>
      <c r="H292" t="s">
        <v>211</v>
      </c>
      <c r="I292" s="77">
        <v>2.34</v>
      </c>
      <c r="J292" t="s">
        <v>1067</v>
      </c>
      <c r="K292" t="s">
        <v>110</v>
      </c>
      <c r="L292" s="78">
        <v>6.1100000000000002E-2</v>
      </c>
      <c r="M292" s="78">
        <v>7.0199999999999999E-2</v>
      </c>
      <c r="N292" s="77">
        <v>161349.94</v>
      </c>
      <c r="O292" s="77">
        <v>102.2</v>
      </c>
      <c r="P292" s="77">
        <v>669.08028394409996</v>
      </c>
      <c r="Q292" s="78">
        <v>2.0000000000000001E-4</v>
      </c>
      <c r="R292" s="78">
        <v>0</v>
      </c>
      <c r="W292" s="95"/>
    </row>
    <row r="293" spans="2:23">
      <c r="B293" t="s">
        <v>4772</v>
      </c>
      <c r="C293" t="s">
        <v>2867</v>
      </c>
      <c r="D293" s="94">
        <v>8829</v>
      </c>
      <c r="E293"/>
      <c r="F293" t="s">
        <v>4809</v>
      </c>
      <c r="G293" s="86">
        <v>44553</v>
      </c>
      <c r="H293" t="s">
        <v>211</v>
      </c>
      <c r="I293" s="77">
        <v>2.34</v>
      </c>
      <c r="J293" t="s">
        <v>1067</v>
      </c>
      <c r="K293" t="s">
        <v>110</v>
      </c>
      <c r="L293" s="78">
        <v>6.1199999999999997E-2</v>
      </c>
      <c r="M293" s="78">
        <v>6.9900000000000004E-2</v>
      </c>
      <c r="N293" s="77">
        <v>3253890.43</v>
      </c>
      <c r="O293" s="77">
        <v>102.2</v>
      </c>
      <c r="P293" s="77">
        <v>13493.1189489588</v>
      </c>
      <c r="Q293" s="78">
        <v>4.7999999999999996E-3</v>
      </c>
      <c r="R293" s="78">
        <v>5.0000000000000001E-4</v>
      </c>
      <c r="W293" s="95"/>
    </row>
    <row r="294" spans="2:23">
      <c r="B294" t="s">
        <v>4722</v>
      </c>
      <c r="C294" t="s">
        <v>2863</v>
      </c>
      <c r="D294" s="94">
        <v>597852</v>
      </c>
      <c r="E294"/>
      <c r="F294" t="s">
        <v>4809</v>
      </c>
      <c r="G294" s="86"/>
      <c r="H294" t="s">
        <v>211</v>
      </c>
      <c r="I294" s="77">
        <v>0.01</v>
      </c>
      <c r="J294" t="s">
        <v>123</v>
      </c>
      <c r="K294" t="s">
        <v>102</v>
      </c>
      <c r="L294" s="78">
        <v>0</v>
      </c>
      <c r="M294" s="78">
        <v>1E-4</v>
      </c>
      <c r="N294" s="77">
        <v>-46431.73</v>
      </c>
      <c r="O294" s="77">
        <v>166.88372100000001</v>
      </c>
      <c r="P294" s="77">
        <v>-77.486998748673301</v>
      </c>
      <c r="Q294" s="78">
        <v>0</v>
      </c>
      <c r="R294" s="78">
        <v>0</v>
      </c>
    </row>
    <row r="295" spans="2:23">
      <c r="B295" t="s">
        <v>4773</v>
      </c>
      <c r="C295" t="s">
        <v>2867</v>
      </c>
      <c r="D295" s="94">
        <v>9295</v>
      </c>
      <c r="E295"/>
      <c r="F295" t="s">
        <v>4809</v>
      </c>
      <c r="G295" s="86">
        <v>44871</v>
      </c>
      <c r="H295" t="s">
        <v>211</v>
      </c>
      <c r="I295" s="77">
        <v>4.95</v>
      </c>
      <c r="J295" t="s">
        <v>360</v>
      </c>
      <c r="K295" t="s">
        <v>102</v>
      </c>
      <c r="L295" s="78">
        <v>0.05</v>
      </c>
      <c r="M295" s="78">
        <v>6.9900000000000004E-2</v>
      </c>
      <c r="N295" s="77">
        <v>9196537.3699999992</v>
      </c>
      <c r="O295" s="77">
        <v>95.31</v>
      </c>
      <c r="P295" s="77">
        <v>8765.219767347</v>
      </c>
      <c r="Q295" s="78">
        <v>3.0999999999999999E-3</v>
      </c>
      <c r="R295" s="78">
        <v>2.9999999999999997E-4</v>
      </c>
      <c r="W295" s="95"/>
    </row>
    <row r="296" spans="2:23">
      <c r="B296" t="s">
        <v>4773</v>
      </c>
      <c r="C296" t="s">
        <v>2867</v>
      </c>
      <c r="D296" s="94">
        <v>9475</v>
      </c>
      <c r="E296"/>
      <c r="F296" t="s">
        <v>4809</v>
      </c>
      <c r="G296" s="86">
        <v>44969</v>
      </c>
      <c r="H296" t="s">
        <v>211</v>
      </c>
      <c r="I296" s="77">
        <v>4.95</v>
      </c>
      <c r="J296" t="s">
        <v>360</v>
      </c>
      <c r="K296" t="s">
        <v>102</v>
      </c>
      <c r="L296" s="78">
        <v>0.05</v>
      </c>
      <c r="M296" s="78">
        <v>6.6600000000000006E-2</v>
      </c>
      <c r="N296" s="77">
        <v>6533092.0599999996</v>
      </c>
      <c r="O296" s="77">
        <v>96.02</v>
      </c>
      <c r="P296" s="77">
        <v>6273.0749960120002</v>
      </c>
      <c r="Q296" s="78">
        <v>2.2000000000000001E-3</v>
      </c>
      <c r="R296" s="78">
        <v>2.0000000000000001E-4</v>
      </c>
      <c r="W296" s="95"/>
    </row>
    <row r="297" spans="2:23">
      <c r="B297" t="s">
        <v>4773</v>
      </c>
      <c r="C297" t="s">
        <v>2867</v>
      </c>
      <c r="D297" s="94">
        <v>9535</v>
      </c>
      <c r="E297"/>
      <c r="F297" t="s">
        <v>4809</v>
      </c>
      <c r="G297" s="86">
        <v>45018</v>
      </c>
      <c r="H297" t="s">
        <v>211</v>
      </c>
      <c r="I297" s="77">
        <v>4.95</v>
      </c>
      <c r="J297" t="s">
        <v>360</v>
      </c>
      <c r="K297" t="s">
        <v>102</v>
      </c>
      <c r="L297" s="78">
        <v>0.05</v>
      </c>
      <c r="M297" s="78">
        <v>4.2999999999999997E-2</v>
      </c>
      <c r="N297" s="77">
        <v>3126031.02</v>
      </c>
      <c r="O297" s="77">
        <v>106.38</v>
      </c>
      <c r="P297" s="77">
        <v>3325.471799076</v>
      </c>
      <c r="Q297" s="78">
        <v>1.1999999999999999E-3</v>
      </c>
      <c r="R297" s="78">
        <v>1E-4</v>
      </c>
      <c r="W297" s="95"/>
    </row>
    <row r="298" spans="2:23">
      <c r="B298" t="s">
        <v>4773</v>
      </c>
      <c r="C298" t="s">
        <v>2867</v>
      </c>
      <c r="D298" s="94">
        <v>9641</v>
      </c>
      <c r="E298"/>
      <c r="F298" t="s">
        <v>4809</v>
      </c>
      <c r="G298" s="86">
        <v>45109</v>
      </c>
      <c r="H298" t="s">
        <v>211</v>
      </c>
      <c r="I298" s="77">
        <v>4.95</v>
      </c>
      <c r="J298" t="s">
        <v>360</v>
      </c>
      <c r="K298" t="s">
        <v>102</v>
      </c>
      <c r="L298" s="78">
        <v>0.05</v>
      </c>
      <c r="M298" s="78">
        <v>5.2200000000000003E-2</v>
      </c>
      <c r="N298" s="77">
        <v>2824382.96</v>
      </c>
      <c r="O298" s="77">
        <v>100.42</v>
      </c>
      <c r="P298" s="77">
        <v>2836.2453684319999</v>
      </c>
      <c r="Q298" s="78">
        <v>1E-3</v>
      </c>
      <c r="R298" s="78">
        <v>1E-4</v>
      </c>
      <c r="W298" s="95"/>
    </row>
    <row r="299" spans="2:23">
      <c r="B299" t="s">
        <v>4722</v>
      </c>
      <c r="C299" t="s">
        <v>2863</v>
      </c>
      <c r="D299" s="94">
        <v>7330</v>
      </c>
      <c r="E299"/>
      <c r="F299" t="s">
        <v>4809</v>
      </c>
      <c r="G299" s="86"/>
      <c r="H299" t="s">
        <v>211</v>
      </c>
      <c r="I299" s="77">
        <v>0.01</v>
      </c>
      <c r="J299" t="s">
        <v>123</v>
      </c>
      <c r="K299" t="s">
        <v>102</v>
      </c>
      <c r="L299" s="78">
        <v>0</v>
      </c>
      <c r="M299" s="78">
        <v>1E-4</v>
      </c>
      <c r="N299" s="77">
        <v>-954.34</v>
      </c>
      <c r="O299" s="77">
        <v>100</v>
      </c>
      <c r="P299" s="77">
        <v>-0.95433999999999997</v>
      </c>
      <c r="Q299" s="78">
        <v>0</v>
      </c>
      <c r="R299" s="78">
        <v>0</v>
      </c>
    </row>
    <row r="300" spans="2:23">
      <c r="B300" t="s">
        <v>4722</v>
      </c>
      <c r="C300" t="s">
        <v>2863</v>
      </c>
      <c r="D300" s="94">
        <v>7329</v>
      </c>
      <c r="E300"/>
      <c r="F300" t="s">
        <v>4809</v>
      </c>
      <c r="G300" s="86"/>
      <c r="H300" t="s">
        <v>211</v>
      </c>
      <c r="I300" s="77">
        <v>0.01</v>
      </c>
      <c r="J300" t="s">
        <v>123</v>
      </c>
      <c r="K300" t="s">
        <v>102</v>
      </c>
      <c r="L300" s="78">
        <v>0</v>
      </c>
      <c r="M300" s="78">
        <v>1E-4</v>
      </c>
      <c r="N300" s="77">
        <v>-3518.49</v>
      </c>
      <c r="O300" s="77">
        <v>100</v>
      </c>
      <c r="P300" s="77">
        <v>-3.5184899999999999</v>
      </c>
      <c r="Q300" s="78">
        <v>0</v>
      </c>
      <c r="R300" s="78">
        <v>0</v>
      </c>
    </row>
    <row r="301" spans="2:23">
      <c r="B301" t="s">
        <v>4774</v>
      </c>
      <c r="C301" t="s">
        <v>2867</v>
      </c>
      <c r="D301" s="94">
        <v>908395120</v>
      </c>
      <c r="E301"/>
      <c r="F301" t="s">
        <v>4809</v>
      </c>
      <c r="G301" s="86">
        <v>41893</v>
      </c>
      <c r="H301" t="s">
        <v>211</v>
      </c>
      <c r="I301" s="77">
        <v>5.68</v>
      </c>
      <c r="J301" t="s">
        <v>713</v>
      </c>
      <c r="K301" t="s">
        <v>102</v>
      </c>
      <c r="L301" s="78">
        <v>4.4999999999999998E-2</v>
      </c>
      <c r="M301" s="78">
        <v>8.7099999999999997E-2</v>
      </c>
      <c r="N301" s="77">
        <v>449024.62</v>
      </c>
      <c r="O301" s="77">
        <v>87.97</v>
      </c>
      <c r="P301" s="77">
        <v>395.00695821400001</v>
      </c>
      <c r="Q301" s="78">
        <v>1E-4</v>
      </c>
      <c r="R301" s="78">
        <v>0</v>
      </c>
    </row>
    <row r="302" spans="2:23">
      <c r="B302" t="s">
        <v>4774</v>
      </c>
      <c r="C302" t="s">
        <v>2867</v>
      </c>
      <c r="D302" s="94">
        <v>4314</v>
      </c>
      <c r="E302"/>
      <c r="F302" t="s">
        <v>4809</v>
      </c>
      <c r="G302" s="86">
        <v>42151</v>
      </c>
      <c r="H302" t="s">
        <v>211</v>
      </c>
      <c r="I302" s="77">
        <v>5.68</v>
      </c>
      <c r="J302" t="s">
        <v>713</v>
      </c>
      <c r="K302" t="s">
        <v>102</v>
      </c>
      <c r="L302" s="78">
        <v>4.4999999999999998E-2</v>
      </c>
      <c r="M302" s="78">
        <v>8.7099999999999997E-2</v>
      </c>
      <c r="N302" s="77">
        <v>1644404.62</v>
      </c>
      <c r="O302" s="77">
        <v>88.85</v>
      </c>
      <c r="P302" s="77">
        <v>1461.0535048700001</v>
      </c>
      <c r="Q302" s="78">
        <v>5.0000000000000001E-4</v>
      </c>
      <c r="R302" s="78">
        <v>1E-4</v>
      </c>
      <c r="W302" s="95"/>
    </row>
    <row r="303" spans="2:23">
      <c r="B303" t="s">
        <v>4774</v>
      </c>
      <c r="C303" t="s">
        <v>2867</v>
      </c>
      <c r="D303" s="94">
        <v>443656</v>
      </c>
      <c r="E303"/>
      <c r="F303" t="s">
        <v>4809</v>
      </c>
      <c r="G303" s="86">
        <v>42625</v>
      </c>
      <c r="H303" t="s">
        <v>211</v>
      </c>
      <c r="I303" s="77">
        <v>5.68</v>
      </c>
      <c r="J303" t="s">
        <v>713</v>
      </c>
      <c r="K303" t="s">
        <v>102</v>
      </c>
      <c r="L303" s="78">
        <v>4.4999999999999998E-2</v>
      </c>
      <c r="M303" s="78">
        <v>8.7099999999999997E-2</v>
      </c>
      <c r="N303" s="77">
        <v>637314.89</v>
      </c>
      <c r="O303" s="77">
        <v>88.75</v>
      </c>
      <c r="P303" s="77">
        <v>565.61696487500001</v>
      </c>
      <c r="Q303" s="78">
        <v>2.0000000000000001E-4</v>
      </c>
      <c r="R303" s="78">
        <v>0</v>
      </c>
      <c r="W303" s="95"/>
    </row>
    <row r="304" spans="2:23">
      <c r="B304" t="s">
        <v>4774</v>
      </c>
      <c r="C304" t="s">
        <v>2867</v>
      </c>
      <c r="D304" s="94">
        <v>908395160</v>
      </c>
      <c r="E304"/>
      <c r="F304" t="s">
        <v>4809</v>
      </c>
      <c r="G304" s="86">
        <v>42263</v>
      </c>
      <c r="H304" t="s">
        <v>211</v>
      </c>
      <c r="I304" s="77">
        <v>5.68</v>
      </c>
      <c r="J304" t="s">
        <v>713</v>
      </c>
      <c r="K304" t="s">
        <v>102</v>
      </c>
      <c r="L304" s="78">
        <v>4.4999999999999998E-2</v>
      </c>
      <c r="M304" s="78">
        <v>8.7099999999999997E-2</v>
      </c>
      <c r="N304" s="77">
        <v>822191.11</v>
      </c>
      <c r="O304" s="77">
        <v>88.22</v>
      </c>
      <c r="P304" s="77">
        <v>725.33699724200005</v>
      </c>
      <c r="Q304" s="78">
        <v>2.9999999999999997E-4</v>
      </c>
      <c r="R304" s="78">
        <v>0</v>
      </c>
    </row>
    <row r="305" spans="2:23">
      <c r="B305" t="s">
        <v>4774</v>
      </c>
      <c r="C305" t="s">
        <v>2867</v>
      </c>
      <c r="D305" s="94">
        <v>384577</v>
      </c>
      <c r="E305"/>
      <c r="F305" t="s">
        <v>4809</v>
      </c>
      <c r="G305" s="86">
        <v>42166</v>
      </c>
      <c r="H305" t="s">
        <v>211</v>
      </c>
      <c r="I305" s="77">
        <v>5.68</v>
      </c>
      <c r="J305" t="s">
        <v>713</v>
      </c>
      <c r="K305" t="s">
        <v>102</v>
      </c>
      <c r="L305" s="78">
        <v>4.4999999999999998E-2</v>
      </c>
      <c r="M305" s="78">
        <v>8.7099999999999997E-2</v>
      </c>
      <c r="N305" s="77">
        <v>1547204.02</v>
      </c>
      <c r="O305" s="77">
        <v>88.85</v>
      </c>
      <c r="P305" s="77">
        <v>1374.6907717700001</v>
      </c>
      <c r="Q305" s="78">
        <v>5.0000000000000001E-4</v>
      </c>
      <c r="R305" s="78">
        <v>1E-4</v>
      </c>
      <c r="W305" s="95"/>
    </row>
    <row r="306" spans="2:23">
      <c r="B306" t="s">
        <v>4774</v>
      </c>
      <c r="C306" t="s">
        <v>2867</v>
      </c>
      <c r="D306" s="94">
        <v>403836</v>
      </c>
      <c r="E306"/>
      <c r="F306" t="s">
        <v>4809</v>
      </c>
      <c r="G306" s="86">
        <v>42348</v>
      </c>
      <c r="H306" t="s">
        <v>211</v>
      </c>
      <c r="I306" s="77">
        <v>5.68</v>
      </c>
      <c r="J306" t="s">
        <v>713</v>
      </c>
      <c r="K306" t="s">
        <v>102</v>
      </c>
      <c r="L306" s="78">
        <v>4.4999999999999998E-2</v>
      </c>
      <c r="M306" s="78">
        <v>8.7099999999999997E-2</v>
      </c>
      <c r="N306" s="77">
        <v>1423778.07</v>
      </c>
      <c r="O306" s="77">
        <v>88.67</v>
      </c>
      <c r="P306" s="77">
        <v>1262.4640146690001</v>
      </c>
      <c r="Q306" s="78">
        <v>4.0000000000000002E-4</v>
      </c>
      <c r="R306" s="78">
        <v>0</v>
      </c>
      <c r="W306" s="95"/>
    </row>
    <row r="307" spans="2:23">
      <c r="B307" t="s">
        <v>4774</v>
      </c>
      <c r="C307" t="s">
        <v>2867</v>
      </c>
      <c r="D307" s="94">
        <v>415814</v>
      </c>
      <c r="E307"/>
      <c r="F307" t="s">
        <v>4809</v>
      </c>
      <c r="G307" s="86">
        <v>42439</v>
      </c>
      <c r="H307" t="s">
        <v>211</v>
      </c>
      <c r="I307" s="77">
        <v>5.68</v>
      </c>
      <c r="J307" t="s">
        <v>713</v>
      </c>
      <c r="K307" t="s">
        <v>102</v>
      </c>
      <c r="L307" s="78">
        <v>4.4999999999999998E-2</v>
      </c>
      <c r="M307" s="78">
        <v>8.7099999999999997E-2</v>
      </c>
      <c r="N307" s="77">
        <v>1691000.36</v>
      </c>
      <c r="O307" s="77">
        <v>89.57</v>
      </c>
      <c r="P307" s="77">
        <v>1514.6290224520001</v>
      </c>
      <c r="Q307" s="78">
        <v>5.0000000000000001E-4</v>
      </c>
      <c r="R307" s="78">
        <v>1E-4</v>
      </c>
      <c r="W307" s="95"/>
    </row>
    <row r="308" spans="2:23">
      <c r="B308" t="s">
        <v>4774</v>
      </c>
      <c r="C308" t="s">
        <v>2867</v>
      </c>
      <c r="D308" s="94">
        <v>433981</v>
      </c>
      <c r="E308"/>
      <c r="F308" t="s">
        <v>4809</v>
      </c>
      <c r="G308" s="86">
        <v>42549</v>
      </c>
      <c r="H308" t="s">
        <v>211</v>
      </c>
      <c r="I308" s="77">
        <v>5.69</v>
      </c>
      <c r="J308" t="s">
        <v>713</v>
      </c>
      <c r="K308" t="s">
        <v>102</v>
      </c>
      <c r="L308" s="78">
        <v>4.4999999999999998E-2</v>
      </c>
      <c r="M308" s="78">
        <v>8.5900000000000004E-2</v>
      </c>
      <c r="N308" s="77">
        <v>1189429.92</v>
      </c>
      <c r="O308" s="77">
        <v>89.95</v>
      </c>
      <c r="P308" s="77">
        <v>1069.8922130399999</v>
      </c>
      <c r="Q308" s="78">
        <v>4.0000000000000002E-4</v>
      </c>
      <c r="R308" s="78">
        <v>0</v>
      </c>
      <c r="W308" s="95"/>
    </row>
    <row r="309" spans="2:23">
      <c r="B309" t="s">
        <v>4774</v>
      </c>
      <c r="C309" t="s">
        <v>2867</v>
      </c>
      <c r="D309" s="94">
        <v>482977</v>
      </c>
      <c r="E309"/>
      <c r="F309" t="s">
        <v>4809</v>
      </c>
      <c r="G309" s="86">
        <v>42989</v>
      </c>
      <c r="H309" t="s">
        <v>211</v>
      </c>
      <c r="I309" s="77">
        <v>5.68</v>
      </c>
      <c r="J309" t="s">
        <v>713</v>
      </c>
      <c r="K309" t="s">
        <v>102</v>
      </c>
      <c r="L309" s="78">
        <v>4.4999999999999998E-2</v>
      </c>
      <c r="M309" s="78">
        <v>8.7099999999999997E-2</v>
      </c>
      <c r="N309" s="77">
        <v>732341.5</v>
      </c>
      <c r="O309" s="77">
        <v>89.38</v>
      </c>
      <c r="P309" s="77">
        <v>654.56683269999996</v>
      </c>
      <c r="Q309" s="78">
        <v>2.0000000000000001E-4</v>
      </c>
      <c r="R309" s="78">
        <v>0</v>
      </c>
      <c r="W309" s="95"/>
    </row>
    <row r="310" spans="2:23">
      <c r="B310" t="s">
        <v>4774</v>
      </c>
      <c r="C310" t="s">
        <v>2867</v>
      </c>
      <c r="D310" s="94">
        <v>491620</v>
      </c>
      <c r="E310"/>
      <c r="F310" t="s">
        <v>4809</v>
      </c>
      <c r="G310" s="86">
        <v>43080</v>
      </c>
      <c r="H310" t="s">
        <v>211</v>
      </c>
      <c r="I310" s="77">
        <v>5.68</v>
      </c>
      <c r="J310" t="s">
        <v>713</v>
      </c>
      <c r="K310" t="s">
        <v>102</v>
      </c>
      <c r="L310" s="78">
        <v>4.4999999999999998E-2</v>
      </c>
      <c r="M310" s="78">
        <v>8.7099999999999997E-2</v>
      </c>
      <c r="N310" s="77">
        <v>226904.71</v>
      </c>
      <c r="O310" s="77">
        <v>88.76</v>
      </c>
      <c r="P310" s="77">
        <v>201.40062059600001</v>
      </c>
      <c r="Q310" s="78">
        <v>1E-4</v>
      </c>
      <c r="R310" s="78">
        <v>0</v>
      </c>
      <c r="W310" s="95"/>
    </row>
    <row r="311" spans="2:23">
      <c r="B311" t="s">
        <v>4774</v>
      </c>
      <c r="C311" t="s">
        <v>2867</v>
      </c>
      <c r="D311" s="94">
        <v>505821</v>
      </c>
      <c r="E311"/>
      <c r="F311" t="s">
        <v>4809</v>
      </c>
      <c r="G311" s="86">
        <v>43171</v>
      </c>
      <c r="H311" t="s">
        <v>211</v>
      </c>
      <c r="I311" s="77">
        <v>5.57</v>
      </c>
      <c r="J311" t="s">
        <v>713</v>
      </c>
      <c r="K311" t="s">
        <v>102</v>
      </c>
      <c r="L311" s="78">
        <v>4.4999999999999998E-2</v>
      </c>
      <c r="M311" s="78">
        <v>8.7999999999999995E-2</v>
      </c>
      <c r="N311" s="77">
        <v>169539.85</v>
      </c>
      <c r="O311" s="77">
        <v>89.38</v>
      </c>
      <c r="P311" s="77">
        <v>151.53471793</v>
      </c>
      <c r="Q311" s="78">
        <v>1E-4</v>
      </c>
      <c r="R311" s="78">
        <v>0</v>
      </c>
      <c r="W311" s="95"/>
    </row>
    <row r="312" spans="2:23">
      <c r="B312" t="s">
        <v>4774</v>
      </c>
      <c r="C312" t="s">
        <v>2867</v>
      </c>
      <c r="D312" s="94">
        <v>524544</v>
      </c>
      <c r="E312"/>
      <c r="F312" t="s">
        <v>4809</v>
      </c>
      <c r="G312" s="86">
        <v>43341</v>
      </c>
      <c r="H312" t="s">
        <v>211</v>
      </c>
      <c r="I312" s="77">
        <v>5.71</v>
      </c>
      <c r="J312" t="s">
        <v>713</v>
      </c>
      <c r="K312" t="s">
        <v>102</v>
      </c>
      <c r="L312" s="78">
        <v>4.4999999999999998E-2</v>
      </c>
      <c r="M312" s="78">
        <v>8.4500000000000006E-2</v>
      </c>
      <c r="N312" s="77">
        <v>425334.48</v>
      </c>
      <c r="O312" s="77">
        <v>89.38</v>
      </c>
      <c r="P312" s="77">
        <v>380.163958224</v>
      </c>
      <c r="Q312" s="78">
        <v>1E-4</v>
      </c>
      <c r="R312" s="78">
        <v>0</v>
      </c>
      <c r="W312" s="95"/>
    </row>
    <row r="313" spans="2:23">
      <c r="B313" t="s">
        <v>4774</v>
      </c>
      <c r="C313" t="s">
        <v>2867</v>
      </c>
      <c r="D313" s="94">
        <v>77390</v>
      </c>
      <c r="E313"/>
      <c r="F313" t="s">
        <v>4809</v>
      </c>
      <c r="G313" s="86">
        <v>43990</v>
      </c>
      <c r="H313" t="s">
        <v>211</v>
      </c>
      <c r="I313" s="77">
        <v>5.68</v>
      </c>
      <c r="J313" t="s">
        <v>713</v>
      </c>
      <c r="K313" t="s">
        <v>102</v>
      </c>
      <c r="L313" s="78">
        <v>4.4999999999999998E-2</v>
      </c>
      <c r="M313" s="78">
        <v>8.7099999999999997E-2</v>
      </c>
      <c r="N313" s="77">
        <v>438684.63</v>
      </c>
      <c r="O313" s="77">
        <v>88.06</v>
      </c>
      <c r="P313" s="77">
        <v>386.30568517799998</v>
      </c>
      <c r="Q313" s="78">
        <v>1E-4</v>
      </c>
      <c r="R313" s="78">
        <v>0</v>
      </c>
      <c r="W313" s="95"/>
    </row>
    <row r="314" spans="2:23">
      <c r="B314" t="s">
        <v>4774</v>
      </c>
      <c r="C314" t="s">
        <v>2867</v>
      </c>
      <c r="D314" s="94">
        <v>463236</v>
      </c>
      <c r="E314"/>
      <c r="F314" t="s">
        <v>4809</v>
      </c>
      <c r="G314" s="86">
        <v>42803</v>
      </c>
      <c r="H314" t="s">
        <v>211</v>
      </c>
      <c r="I314" s="77">
        <v>5.68</v>
      </c>
      <c r="J314" t="s">
        <v>713</v>
      </c>
      <c r="K314" t="s">
        <v>102</v>
      </c>
      <c r="L314" s="78">
        <v>4.4999999999999998E-2</v>
      </c>
      <c r="M314" s="78">
        <v>8.7099999999999997E-2</v>
      </c>
      <c r="N314" s="77">
        <v>3090082.59</v>
      </c>
      <c r="O314" s="77">
        <v>89.48</v>
      </c>
      <c r="P314" s="77">
        <v>2765.0059015319998</v>
      </c>
      <c r="Q314" s="78">
        <v>1E-3</v>
      </c>
      <c r="R314" s="78">
        <v>1E-4</v>
      </c>
      <c r="W314" s="95"/>
    </row>
    <row r="315" spans="2:23">
      <c r="B315" t="s">
        <v>4774</v>
      </c>
      <c r="C315" t="s">
        <v>2867</v>
      </c>
      <c r="D315" s="94">
        <v>455012</v>
      </c>
      <c r="E315"/>
      <c r="F315" t="s">
        <v>4809</v>
      </c>
      <c r="G315" s="86">
        <v>42716</v>
      </c>
      <c r="H315" t="s">
        <v>211</v>
      </c>
      <c r="I315" s="77">
        <v>5.68</v>
      </c>
      <c r="J315" t="s">
        <v>713</v>
      </c>
      <c r="K315" t="s">
        <v>102</v>
      </c>
      <c r="L315" s="78">
        <v>4.4999999999999998E-2</v>
      </c>
      <c r="M315" s="78">
        <v>8.7099999999999997E-2</v>
      </c>
      <c r="N315" s="77">
        <v>482166.15</v>
      </c>
      <c r="O315" s="77">
        <v>88.94</v>
      </c>
      <c r="P315" s="77">
        <v>428.83857381000001</v>
      </c>
      <c r="Q315" s="78">
        <v>2.0000000000000001E-4</v>
      </c>
      <c r="R315" s="78">
        <v>0</v>
      </c>
      <c r="W315" s="95"/>
    </row>
    <row r="316" spans="2:23">
      <c r="B316" t="s">
        <v>4774</v>
      </c>
      <c r="C316" t="s">
        <v>2867</v>
      </c>
      <c r="D316" s="94">
        <v>472334</v>
      </c>
      <c r="E316"/>
      <c r="F316" t="s">
        <v>4809</v>
      </c>
      <c r="G316" s="86">
        <v>42898</v>
      </c>
      <c r="H316" t="s">
        <v>211</v>
      </c>
      <c r="I316" s="77">
        <v>5.68</v>
      </c>
      <c r="J316" t="s">
        <v>713</v>
      </c>
      <c r="K316" t="s">
        <v>102</v>
      </c>
      <c r="L316" s="78">
        <v>4.4999999999999998E-2</v>
      </c>
      <c r="M316" s="78">
        <v>8.7099999999999997E-2</v>
      </c>
      <c r="N316" s="77">
        <v>581165.34</v>
      </c>
      <c r="O316" s="77">
        <v>89.03</v>
      </c>
      <c r="P316" s="77">
        <v>517.41150220199995</v>
      </c>
      <c r="Q316" s="78">
        <v>2.0000000000000001E-4</v>
      </c>
      <c r="R316" s="78">
        <v>0</v>
      </c>
      <c r="W316" s="95"/>
    </row>
    <row r="317" spans="2:23">
      <c r="B317" t="s">
        <v>4774</v>
      </c>
      <c r="C317" t="s">
        <v>2867</v>
      </c>
      <c r="D317" s="94">
        <v>440022</v>
      </c>
      <c r="E317"/>
      <c r="F317" t="s">
        <v>4809</v>
      </c>
      <c r="G317" s="86">
        <v>42604</v>
      </c>
      <c r="H317" t="s">
        <v>211</v>
      </c>
      <c r="I317" s="77">
        <v>5.68</v>
      </c>
      <c r="J317" t="s">
        <v>713</v>
      </c>
      <c r="K317" t="s">
        <v>102</v>
      </c>
      <c r="L317" s="78">
        <v>4.4999999999999998E-2</v>
      </c>
      <c r="M317" s="78">
        <v>8.7099999999999997E-2</v>
      </c>
      <c r="N317" s="77">
        <v>1555386.65</v>
      </c>
      <c r="O317" s="77">
        <v>88.75</v>
      </c>
      <c r="P317" s="77">
        <v>1380.4056518750001</v>
      </c>
      <c r="Q317" s="78">
        <v>5.0000000000000001E-4</v>
      </c>
      <c r="R317" s="78">
        <v>1E-4</v>
      </c>
      <c r="W317" s="95"/>
    </row>
    <row r="318" spans="2:23">
      <c r="B318" t="s">
        <v>4774</v>
      </c>
      <c r="C318" t="s">
        <v>2867</v>
      </c>
      <c r="D318" s="94">
        <v>345369</v>
      </c>
      <c r="E318"/>
      <c r="F318" t="s">
        <v>4809</v>
      </c>
      <c r="G318" s="86">
        <v>41816</v>
      </c>
      <c r="H318" t="s">
        <v>211</v>
      </c>
      <c r="I318" s="77">
        <v>5.68</v>
      </c>
      <c r="J318" t="s">
        <v>713</v>
      </c>
      <c r="K318" t="s">
        <v>102</v>
      </c>
      <c r="L318" s="78">
        <v>4.4999999999999998E-2</v>
      </c>
      <c r="M318" s="78">
        <v>8.7099999999999997E-2</v>
      </c>
      <c r="N318" s="77">
        <v>2288724.14</v>
      </c>
      <c r="O318" s="77">
        <v>88.31</v>
      </c>
      <c r="P318" s="77">
        <v>2021.1722880340001</v>
      </c>
      <c r="Q318" s="78">
        <v>6.9999999999999999E-4</v>
      </c>
      <c r="R318" s="78">
        <v>1E-4</v>
      </c>
      <c r="W318" s="95"/>
    </row>
    <row r="319" spans="2:23">
      <c r="B319" s="79" t="s">
        <v>2870</v>
      </c>
      <c r="I319" s="81">
        <v>0</v>
      </c>
      <c r="M319" s="80">
        <v>0</v>
      </c>
      <c r="N319" s="81">
        <v>0</v>
      </c>
      <c r="P319" s="81">
        <v>0</v>
      </c>
      <c r="Q319" s="80">
        <v>0</v>
      </c>
      <c r="R319" s="80">
        <v>0</v>
      </c>
    </row>
    <row r="320" spans="2:23">
      <c r="B320" t="s">
        <v>210</v>
      </c>
      <c r="D320" s="94">
        <v>0</v>
      </c>
      <c r="F320" t="s">
        <v>210</v>
      </c>
      <c r="I320" s="77">
        <v>0</v>
      </c>
      <c r="J320" t="s">
        <v>210</v>
      </c>
      <c r="K320" t="s">
        <v>210</v>
      </c>
      <c r="L320" s="78">
        <v>0</v>
      </c>
      <c r="M320" s="78">
        <v>0</v>
      </c>
      <c r="N320" s="77">
        <v>0</v>
      </c>
      <c r="O320" s="77">
        <v>0</v>
      </c>
      <c r="P320" s="77">
        <v>0</v>
      </c>
      <c r="Q320" s="78">
        <v>0</v>
      </c>
      <c r="R320" s="78">
        <v>0</v>
      </c>
    </row>
    <row r="321" spans="2:23">
      <c r="B321" s="79" t="s">
        <v>2871</v>
      </c>
      <c r="I321" s="81">
        <v>0</v>
      </c>
      <c r="M321" s="80">
        <v>0</v>
      </c>
      <c r="N321" s="81">
        <v>0</v>
      </c>
      <c r="P321" s="81">
        <v>0</v>
      </c>
      <c r="Q321" s="80">
        <v>0</v>
      </c>
      <c r="R321" s="80">
        <v>0</v>
      </c>
    </row>
    <row r="322" spans="2:23">
      <c r="B322" s="79" t="s">
        <v>2872</v>
      </c>
      <c r="I322" s="81">
        <v>0</v>
      </c>
      <c r="M322" s="80">
        <v>0</v>
      </c>
      <c r="N322" s="81">
        <v>0</v>
      </c>
      <c r="P322" s="81">
        <v>0</v>
      </c>
      <c r="Q322" s="80">
        <v>0</v>
      </c>
      <c r="R322" s="80">
        <v>0</v>
      </c>
    </row>
    <row r="323" spans="2:23">
      <c r="B323" t="s">
        <v>210</v>
      </c>
      <c r="D323" s="94">
        <v>0</v>
      </c>
      <c r="F323" t="s">
        <v>210</v>
      </c>
      <c r="I323" s="77">
        <v>0</v>
      </c>
      <c r="J323" t="s">
        <v>210</v>
      </c>
      <c r="K323" t="s">
        <v>210</v>
      </c>
      <c r="L323" s="78">
        <v>0</v>
      </c>
      <c r="M323" s="78">
        <v>0</v>
      </c>
      <c r="N323" s="77">
        <v>0</v>
      </c>
      <c r="O323" s="77">
        <v>0</v>
      </c>
      <c r="P323" s="77">
        <v>0</v>
      </c>
      <c r="Q323" s="78">
        <v>0</v>
      </c>
      <c r="R323" s="78">
        <v>0</v>
      </c>
    </row>
    <row r="324" spans="2:23">
      <c r="B324" s="79" t="s">
        <v>2873</v>
      </c>
      <c r="I324" s="81">
        <v>0</v>
      </c>
      <c r="M324" s="80">
        <v>0</v>
      </c>
      <c r="N324" s="81">
        <v>0</v>
      </c>
      <c r="P324" s="81">
        <v>0</v>
      </c>
      <c r="Q324" s="80">
        <v>0</v>
      </c>
      <c r="R324" s="80">
        <v>0</v>
      </c>
    </row>
    <row r="325" spans="2:23">
      <c r="B325" t="s">
        <v>210</v>
      </c>
      <c r="D325" s="94">
        <v>0</v>
      </c>
      <c r="F325" t="s">
        <v>210</v>
      </c>
      <c r="I325" s="77">
        <v>0</v>
      </c>
      <c r="J325" t="s">
        <v>210</v>
      </c>
      <c r="K325" t="s">
        <v>210</v>
      </c>
      <c r="L325" s="78">
        <v>0</v>
      </c>
      <c r="M325" s="78">
        <v>0</v>
      </c>
      <c r="N325" s="77">
        <v>0</v>
      </c>
      <c r="O325" s="77">
        <v>0</v>
      </c>
      <c r="P325" s="77">
        <v>0</v>
      </c>
      <c r="Q325" s="78">
        <v>0</v>
      </c>
      <c r="R325" s="78">
        <v>0</v>
      </c>
    </row>
    <row r="326" spans="2:23">
      <c r="B326" s="79" t="s">
        <v>2874</v>
      </c>
      <c r="I326" s="81">
        <v>0</v>
      </c>
      <c r="M326" s="80">
        <v>0</v>
      </c>
      <c r="N326" s="81">
        <v>0</v>
      </c>
      <c r="P326" s="81">
        <v>0</v>
      </c>
      <c r="Q326" s="80">
        <v>0</v>
      </c>
      <c r="R326" s="80">
        <v>0</v>
      </c>
    </row>
    <row r="327" spans="2:23">
      <c r="B327" t="s">
        <v>210</v>
      </c>
      <c r="D327" s="94">
        <v>0</v>
      </c>
      <c r="F327" t="s">
        <v>210</v>
      </c>
      <c r="I327" s="77">
        <v>0</v>
      </c>
      <c r="J327" t="s">
        <v>210</v>
      </c>
      <c r="K327" t="s">
        <v>210</v>
      </c>
      <c r="L327" s="78">
        <v>0</v>
      </c>
      <c r="M327" s="78">
        <v>0</v>
      </c>
      <c r="N327" s="77">
        <v>0</v>
      </c>
      <c r="O327" s="77">
        <v>0</v>
      </c>
      <c r="P327" s="77">
        <v>0</v>
      </c>
      <c r="Q327" s="78">
        <v>0</v>
      </c>
      <c r="R327" s="78">
        <v>0</v>
      </c>
    </row>
    <row r="328" spans="2:23">
      <c r="B328" s="79" t="s">
        <v>2875</v>
      </c>
      <c r="I328" s="81">
        <v>0</v>
      </c>
      <c r="M328" s="80">
        <v>0</v>
      </c>
      <c r="N328" s="81">
        <v>0</v>
      </c>
      <c r="P328" s="81">
        <v>0</v>
      </c>
      <c r="Q328" s="80">
        <v>0</v>
      </c>
      <c r="R328" s="80">
        <v>0</v>
      </c>
    </row>
    <row r="329" spans="2:23">
      <c r="B329" t="s">
        <v>210</v>
      </c>
      <c r="D329" s="94">
        <v>0</v>
      </c>
      <c r="F329" t="s">
        <v>210</v>
      </c>
      <c r="I329" s="77">
        <v>0</v>
      </c>
      <c r="J329" t="s">
        <v>210</v>
      </c>
      <c r="K329" t="s">
        <v>210</v>
      </c>
      <c r="L329" s="78">
        <v>0</v>
      </c>
      <c r="M329" s="78">
        <v>0</v>
      </c>
      <c r="N329" s="77">
        <v>0</v>
      </c>
      <c r="O329" s="77">
        <v>0</v>
      </c>
      <c r="P329" s="77">
        <v>0</v>
      </c>
      <c r="Q329" s="78">
        <v>0</v>
      </c>
      <c r="R329" s="78">
        <v>0</v>
      </c>
    </row>
    <row r="330" spans="2:23">
      <c r="B330" s="79" t="s">
        <v>235</v>
      </c>
      <c r="I330" s="81">
        <v>2.48</v>
      </c>
      <c r="M330" s="80">
        <v>7.3200000000000001E-2</v>
      </c>
      <c r="N330" s="81">
        <v>274952895.24000001</v>
      </c>
      <c r="P330" s="81">
        <v>727701.66480052599</v>
      </c>
      <c r="Q330" s="80">
        <v>0.25679999999999997</v>
      </c>
      <c r="R330" s="80">
        <v>2.6800000000000001E-2</v>
      </c>
    </row>
    <row r="331" spans="2:23">
      <c r="B331" s="79" t="s">
        <v>2876</v>
      </c>
      <c r="I331" s="81">
        <v>0</v>
      </c>
      <c r="M331" s="80">
        <v>0</v>
      </c>
      <c r="N331" s="81">
        <v>0</v>
      </c>
      <c r="P331" s="81">
        <v>0</v>
      </c>
      <c r="Q331" s="80">
        <v>0</v>
      </c>
      <c r="R331" s="80">
        <v>0</v>
      </c>
    </row>
    <row r="332" spans="2:23">
      <c r="B332" t="s">
        <v>210</v>
      </c>
      <c r="D332" s="94">
        <v>0</v>
      </c>
      <c r="F332" t="s">
        <v>210</v>
      </c>
      <c r="I332" s="77">
        <v>0</v>
      </c>
      <c r="J332" t="s">
        <v>210</v>
      </c>
      <c r="K332" t="s">
        <v>210</v>
      </c>
      <c r="L332" s="78">
        <v>0</v>
      </c>
      <c r="M332" s="78">
        <v>0</v>
      </c>
      <c r="N332" s="77">
        <v>0</v>
      </c>
      <c r="O332" s="77">
        <v>0</v>
      </c>
      <c r="P332" s="77">
        <v>0</v>
      </c>
      <c r="Q332" s="78">
        <v>0</v>
      </c>
      <c r="R332" s="78">
        <v>0</v>
      </c>
    </row>
    <row r="333" spans="2:23">
      <c r="B333" s="79" t="s">
        <v>2865</v>
      </c>
      <c r="I333" s="81">
        <v>0</v>
      </c>
      <c r="M333" s="80">
        <v>0</v>
      </c>
      <c r="N333" s="81">
        <v>0</v>
      </c>
      <c r="P333" s="81">
        <v>0</v>
      </c>
      <c r="Q333" s="80">
        <v>0</v>
      </c>
      <c r="R333" s="80">
        <v>0</v>
      </c>
    </row>
    <row r="334" spans="2:23">
      <c r="B334" t="s">
        <v>210</v>
      </c>
      <c r="D334" s="94">
        <v>0</v>
      </c>
      <c r="F334" t="s">
        <v>210</v>
      </c>
      <c r="I334" s="77">
        <v>0</v>
      </c>
      <c r="J334" t="s">
        <v>210</v>
      </c>
      <c r="K334" t="s">
        <v>210</v>
      </c>
      <c r="L334" s="78">
        <v>0</v>
      </c>
      <c r="M334" s="78">
        <v>0</v>
      </c>
      <c r="N334" s="77">
        <v>0</v>
      </c>
      <c r="O334" s="77">
        <v>0</v>
      </c>
      <c r="P334" s="77">
        <v>0</v>
      </c>
      <c r="Q334" s="78">
        <v>0</v>
      </c>
      <c r="R334" s="78">
        <v>0</v>
      </c>
    </row>
    <row r="335" spans="2:23">
      <c r="B335" s="79" t="s">
        <v>2866</v>
      </c>
      <c r="I335" s="81">
        <v>2.48</v>
      </c>
      <c r="M335" s="80">
        <v>7.3200000000000001E-2</v>
      </c>
      <c r="N335" s="81">
        <v>274952895.24000001</v>
      </c>
      <c r="P335" s="81">
        <v>727701.66480052599</v>
      </c>
      <c r="Q335" s="80">
        <v>0.25679999999999997</v>
      </c>
      <c r="R335" s="80">
        <v>2.6800000000000001E-2</v>
      </c>
    </row>
    <row r="336" spans="2:23">
      <c r="B336" s="26" t="s">
        <v>4802</v>
      </c>
      <c r="C336" t="s">
        <v>2863</v>
      </c>
      <c r="D336" s="94">
        <v>6831</v>
      </c>
      <c r="E336"/>
      <c r="F336" t="s">
        <v>511</v>
      </c>
      <c r="G336" s="86">
        <v>43552</v>
      </c>
      <c r="H336" t="s">
        <v>207</v>
      </c>
      <c r="I336" s="77">
        <v>3.57</v>
      </c>
      <c r="J336" t="s">
        <v>713</v>
      </c>
      <c r="K336" t="s">
        <v>106</v>
      </c>
      <c r="L336" s="78">
        <v>4.5999999999999999E-2</v>
      </c>
      <c r="M336" s="78">
        <v>6.8099999999999994E-2</v>
      </c>
      <c r="N336" s="77">
        <v>4211151.78</v>
      </c>
      <c r="O336" s="77">
        <v>93.03</v>
      </c>
      <c r="P336" s="77">
        <v>15078.975194094901</v>
      </c>
      <c r="Q336" s="78">
        <v>5.3E-3</v>
      </c>
      <c r="R336" s="78">
        <v>5.9999999999999995E-4</v>
      </c>
      <c r="W336" s="95"/>
    </row>
    <row r="337" spans="2:23">
      <c r="B337" s="26" t="s">
        <v>4802</v>
      </c>
      <c r="C337" t="s">
        <v>2863</v>
      </c>
      <c r="D337" s="94">
        <v>508506</v>
      </c>
      <c r="E337"/>
      <c r="F337" t="s">
        <v>511</v>
      </c>
      <c r="G337" s="86">
        <v>43186</v>
      </c>
      <c r="H337" t="s">
        <v>207</v>
      </c>
      <c r="I337" s="77">
        <v>3.58</v>
      </c>
      <c r="J337" t="s">
        <v>713</v>
      </c>
      <c r="K337" t="s">
        <v>106</v>
      </c>
      <c r="L337" s="78">
        <v>4.8000000000000001E-2</v>
      </c>
      <c r="M337" s="78">
        <v>6.3700000000000007E-2</v>
      </c>
      <c r="N337" s="77">
        <v>8443797.9100000001</v>
      </c>
      <c r="O337" s="77">
        <v>95.11000000000017</v>
      </c>
      <c r="P337" s="77">
        <v>30910.919443781699</v>
      </c>
      <c r="Q337" s="78">
        <v>1.09E-2</v>
      </c>
      <c r="R337" s="78">
        <v>1.1000000000000001E-3</v>
      </c>
      <c r="W337" s="95"/>
    </row>
    <row r="338" spans="2:23">
      <c r="B338" s="26" t="s">
        <v>4802</v>
      </c>
      <c r="C338" t="s">
        <v>2863</v>
      </c>
      <c r="D338" s="94">
        <v>75980</v>
      </c>
      <c r="E338"/>
      <c r="F338" t="s">
        <v>511</v>
      </c>
      <c r="G338" s="86">
        <v>43942</v>
      </c>
      <c r="H338" t="s">
        <v>207</v>
      </c>
      <c r="I338" s="77">
        <v>3.5</v>
      </c>
      <c r="J338" t="s">
        <v>713</v>
      </c>
      <c r="K338" t="s">
        <v>106</v>
      </c>
      <c r="L338" s="78">
        <v>5.4399999999999997E-2</v>
      </c>
      <c r="M338" s="78">
        <v>7.9600000000000004E-2</v>
      </c>
      <c r="N338" s="77">
        <v>4279252.6900000004</v>
      </c>
      <c r="O338" s="77">
        <v>92.36</v>
      </c>
      <c r="P338" s="77">
        <v>15212.4711524789</v>
      </c>
      <c r="Q338" s="78">
        <v>5.4000000000000003E-3</v>
      </c>
      <c r="R338" s="78">
        <v>5.9999999999999995E-4</v>
      </c>
      <c r="W338" s="95"/>
    </row>
    <row r="339" spans="2:23">
      <c r="B339" s="88" t="s">
        <v>4803</v>
      </c>
      <c r="C339" t="s">
        <v>2867</v>
      </c>
      <c r="D339" s="94">
        <v>9645</v>
      </c>
      <c r="E339"/>
      <c r="F339" t="s">
        <v>2869</v>
      </c>
      <c r="G339" s="86">
        <v>45114</v>
      </c>
      <c r="H339" t="s">
        <v>1062</v>
      </c>
      <c r="I339" s="77">
        <v>2.57</v>
      </c>
      <c r="J339" t="s">
        <v>1067</v>
      </c>
      <c r="K339" t="s">
        <v>201</v>
      </c>
      <c r="L339" s="78">
        <v>7.5800000000000006E-2</v>
      </c>
      <c r="M339" s="78">
        <v>8.3199999999999996E-2</v>
      </c>
      <c r="N339" s="77">
        <v>3368281.2</v>
      </c>
      <c r="O339" s="77">
        <v>100.63</v>
      </c>
      <c r="P339" s="77">
        <v>1215.1362417042701</v>
      </c>
      <c r="Q339" s="78">
        <v>4.0000000000000002E-4</v>
      </c>
      <c r="R339" s="78">
        <v>0</v>
      </c>
      <c r="W339" s="95"/>
    </row>
    <row r="340" spans="2:23">
      <c r="B340" s="88" t="s">
        <v>4803</v>
      </c>
      <c r="C340" t="s">
        <v>2867</v>
      </c>
      <c r="D340" s="94">
        <v>9722</v>
      </c>
      <c r="E340"/>
      <c r="F340" t="s">
        <v>2869</v>
      </c>
      <c r="G340" s="86">
        <v>45169</v>
      </c>
      <c r="H340" t="s">
        <v>1062</v>
      </c>
      <c r="I340" s="77">
        <v>2.59</v>
      </c>
      <c r="J340" t="s">
        <v>1067</v>
      </c>
      <c r="K340" t="s">
        <v>201</v>
      </c>
      <c r="L340" s="78">
        <v>7.7299999999999994E-2</v>
      </c>
      <c r="M340" s="78">
        <v>8.1500000000000003E-2</v>
      </c>
      <c r="N340" s="77">
        <v>1425159.93</v>
      </c>
      <c r="O340" s="77">
        <v>100.41</v>
      </c>
      <c r="P340" s="77">
        <v>513.01460622810896</v>
      </c>
      <c r="Q340" s="78">
        <v>2.0000000000000001E-4</v>
      </c>
      <c r="R340" s="78">
        <v>0</v>
      </c>
      <c r="W340" s="95"/>
    </row>
    <row r="341" spans="2:23">
      <c r="B341" t="s">
        <v>4777</v>
      </c>
      <c r="C341" t="s">
        <v>2867</v>
      </c>
      <c r="D341" s="94">
        <v>8763</v>
      </c>
      <c r="E341"/>
      <c r="F341" t="s">
        <v>2869</v>
      </c>
      <c r="G341" s="86">
        <v>44529</v>
      </c>
      <c r="H341" t="s">
        <v>1062</v>
      </c>
      <c r="I341" s="77">
        <v>2.57</v>
      </c>
      <c r="J341" t="s">
        <v>1067</v>
      </c>
      <c r="K341" t="s">
        <v>201</v>
      </c>
      <c r="L341" s="78">
        <v>7.6300000000000007E-2</v>
      </c>
      <c r="M341" s="78">
        <v>8.0799999999999997E-2</v>
      </c>
      <c r="N341" s="77">
        <v>32564274.809999999</v>
      </c>
      <c r="O341" s="77">
        <v>101.22</v>
      </c>
      <c r="P341" s="77">
        <v>11816.718888121501</v>
      </c>
      <c r="Q341" s="78">
        <v>4.1999999999999997E-3</v>
      </c>
      <c r="R341" s="78">
        <v>4.0000000000000002E-4</v>
      </c>
      <c r="W341" s="95"/>
    </row>
    <row r="342" spans="2:23">
      <c r="B342" t="s">
        <v>4777</v>
      </c>
      <c r="C342" t="s">
        <v>2867</v>
      </c>
      <c r="D342" s="94">
        <v>9327</v>
      </c>
      <c r="E342"/>
      <c r="F342" t="s">
        <v>2869</v>
      </c>
      <c r="G342" s="86">
        <v>44880</v>
      </c>
      <c r="H342" t="s">
        <v>1062</v>
      </c>
      <c r="I342" s="77">
        <v>2.59</v>
      </c>
      <c r="J342" t="s">
        <v>1067</v>
      </c>
      <c r="K342" t="s">
        <v>198</v>
      </c>
      <c r="L342" s="78">
        <v>6.9500000000000006E-2</v>
      </c>
      <c r="M342" s="78">
        <v>7.3200000000000001E-2</v>
      </c>
      <c r="N342" s="77">
        <v>892640.5</v>
      </c>
      <c r="O342" s="77">
        <v>102.26399983055049</v>
      </c>
      <c r="P342" s="77">
        <v>319.132318397598</v>
      </c>
      <c r="Q342" s="78">
        <v>1E-4</v>
      </c>
      <c r="R342" s="78">
        <v>0</v>
      </c>
      <c r="W342" s="95"/>
    </row>
    <row r="343" spans="2:23">
      <c r="B343" t="s">
        <v>4777</v>
      </c>
      <c r="C343" t="s">
        <v>2867</v>
      </c>
      <c r="D343" s="94">
        <v>9474</v>
      </c>
      <c r="E343"/>
      <c r="F343" t="s">
        <v>2869</v>
      </c>
      <c r="G343" s="86">
        <v>44977</v>
      </c>
      <c r="H343" t="s">
        <v>1062</v>
      </c>
      <c r="I343" s="77">
        <v>2.59</v>
      </c>
      <c r="J343" t="s">
        <v>1067</v>
      </c>
      <c r="K343" t="s">
        <v>198</v>
      </c>
      <c r="L343" s="78">
        <v>6.9500000000000006E-2</v>
      </c>
      <c r="M343" s="78">
        <v>7.3200000000000001E-2</v>
      </c>
      <c r="N343" s="77">
        <v>345562.99</v>
      </c>
      <c r="O343" s="77">
        <v>100.53</v>
      </c>
      <c r="P343" s="77">
        <v>121.449108056909</v>
      </c>
      <c r="Q343" s="78">
        <v>0</v>
      </c>
      <c r="R343" s="78">
        <v>0</v>
      </c>
      <c r="W343" s="95"/>
    </row>
    <row r="344" spans="2:23">
      <c r="B344" t="s">
        <v>4777</v>
      </c>
      <c r="C344" t="s">
        <v>2867</v>
      </c>
      <c r="D344" s="94">
        <v>9571</v>
      </c>
      <c r="E344"/>
      <c r="F344" t="s">
        <v>2869</v>
      </c>
      <c r="G344" s="86">
        <v>45069</v>
      </c>
      <c r="H344" t="s">
        <v>1062</v>
      </c>
      <c r="I344" s="77">
        <v>2.59</v>
      </c>
      <c r="J344" t="s">
        <v>1067</v>
      </c>
      <c r="K344" t="s">
        <v>198</v>
      </c>
      <c r="L344" s="78">
        <v>6.9500000000000006E-2</v>
      </c>
      <c r="M344" s="78">
        <v>7.3200000000000001E-2</v>
      </c>
      <c r="N344" s="77">
        <v>566999.09</v>
      </c>
      <c r="O344" s="77">
        <v>101.22</v>
      </c>
      <c r="P344" s="77">
        <v>200.641201022742</v>
      </c>
      <c r="Q344" s="78">
        <v>1E-4</v>
      </c>
      <c r="R344" s="78">
        <v>0</v>
      </c>
      <c r="W344" s="95"/>
    </row>
    <row r="345" spans="2:23">
      <c r="B345" t="s">
        <v>4776</v>
      </c>
      <c r="C345" t="s">
        <v>2867</v>
      </c>
      <c r="D345" s="94">
        <v>93821</v>
      </c>
      <c r="E345"/>
      <c r="F345" t="s">
        <v>2869</v>
      </c>
      <c r="G345" s="86">
        <v>44341</v>
      </c>
      <c r="H345" t="s">
        <v>1062</v>
      </c>
      <c r="I345" s="77">
        <v>0.48</v>
      </c>
      <c r="J345" t="s">
        <v>1067</v>
      </c>
      <c r="K345" t="s">
        <v>106</v>
      </c>
      <c r="L345" s="78">
        <v>7.9399999999999998E-2</v>
      </c>
      <c r="M345" s="78">
        <v>8.9700000000000002E-2</v>
      </c>
      <c r="N345" s="77">
        <v>3346844.99</v>
      </c>
      <c r="O345" s="77">
        <v>99.9</v>
      </c>
      <c r="P345" s="77">
        <v>12869.1243601435</v>
      </c>
      <c r="Q345" s="78">
        <v>4.4999999999999997E-3</v>
      </c>
      <c r="R345" s="78">
        <v>5.0000000000000001E-4</v>
      </c>
      <c r="W345" s="95"/>
    </row>
    <row r="346" spans="2:23">
      <c r="B346" t="s">
        <v>4776</v>
      </c>
      <c r="C346" t="s">
        <v>2867</v>
      </c>
      <c r="D346" s="94">
        <v>9410</v>
      </c>
      <c r="E346"/>
      <c r="F346" t="s">
        <v>2869</v>
      </c>
      <c r="G346" s="86">
        <v>44946</v>
      </c>
      <c r="H346" t="s">
        <v>1062</v>
      </c>
      <c r="I346" s="77">
        <v>0.48</v>
      </c>
      <c r="J346" t="s">
        <v>1067</v>
      </c>
      <c r="K346" t="s">
        <v>106</v>
      </c>
      <c r="L346" s="78">
        <v>7.9399999999999998E-2</v>
      </c>
      <c r="M346" s="78">
        <v>8.9700000000000002E-2</v>
      </c>
      <c r="N346" s="77">
        <v>9334.5400000000009</v>
      </c>
      <c r="O346" s="77">
        <v>101.86333333333333</v>
      </c>
      <c r="P346" s="77">
        <v>36.610491199637998</v>
      </c>
      <c r="Q346" s="78">
        <v>0</v>
      </c>
      <c r="R346" s="78">
        <v>0</v>
      </c>
      <c r="W346" s="95"/>
    </row>
    <row r="347" spans="2:23">
      <c r="B347" t="s">
        <v>4776</v>
      </c>
      <c r="C347" t="s">
        <v>2867</v>
      </c>
      <c r="D347" s="94">
        <v>9460</v>
      </c>
      <c r="E347"/>
      <c r="F347" t="s">
        <v>2869</v>
      </c>
      <c r="G347" s="86">
        <v>44978</v>
      </c>
      <c r="H347" t="s">
        <v>1062</v>
      </c>
      <c r="I347" s="77">
        <v>0.48</v>
      </c>
      <c r="J347" t="s">
        <v>1067</v>
      </c>
      <c r="K347" t="s">
        <v>106</v>
      </c>
      <c r="L347" s="78">
        <v>7.9399999999999998E-2</v>
      </c>
      <c r="M347" s="78">
        <v>8.9700000000000002E-2</v>
      </c>
      <c r="N347" s="77">
        <v>12747.79</v>
      </c>
      <c r="O347" s="77">
        <v>100.03</v>
      </c>
      <c r="P347" s="77">
        <v>49.080963583112997</v>
      </c>
      <c r="Q347" s="78">
        <v>0</v>
      </c>
      <c r="R347" s="78">
        <v>0</v>
      </c>
      <c r="W347" s="95"/>
    </row>
    <row r="348" spans="2:23">
      <c r="B348" t="s">
        <v>4776</v>
      </c>
      <c r="C348" t="s">
        <v>2867</v>
      </c>
      <c r="D348" s="94">
        <v>9511</v>
      </c>
      <c r="E348"/>
      <c r="F348" t="s">
        <v>2869</v>
      </c>
      <c r="G348" s="86">
        <v>45005</v>
      </c>
      <c r="H348" t="s">
        <v>1062</v>
      </c>
      <c r="I348" s="77">
        <v>0.48</v>
      </c>
      <c r="J348" t="s">
        <v>1067</v>
      </c>
      <c r="K348" t="s">
        <v>106</v>
      </c>
      <c r="L348" s="78">
        <v>7.9299999999999995E-2</v>
      </c>
      <c r="M348" s="78">
        <v>8.9599999999999999E-2</v>
      </c>
      <c r="N348" s="77">
        <v>6619.44</v>
      </c>
      <c r="O348" s="77">
        <v>100.03</v>
      </c>
      <c r="P348" s="77">
        <v>25.485868027367999</v>
      </c>
      <c r="Q348" s="78">
        <v>0</v>
      </c>
      <c r="R348" s="78">
        <v>0</v>
      </c>
      <c r="W348" s="95"/>
    </row>
    <row r="349" spans="2:23">
      <c r="B349" t="s">
        <v>4776</v>
      </c>
      <c r="C349" t="s">
        <v>2867</v>
      </c>
      <c r="D349" s="94">
        <v>9540</v>
      </c>
      <c r="E349"/>
      <c r="F349" t="s">
        <v>2869</v>
      </c>
      <c r="G349" s="86">
        <v>45036</v>
      </c>
      <c r="H349" t="s">
        <v>1062</v>
      </c>
      <c r="I349" s="77">
        <v>0.48</v>
      </c>
      <c r="J349" t="s">
        <v>1067</v>
      </c>
      <c r="K349" t="s">
        <v>106</v>
      </c>
      <c r="L349" s="78">
        <v>7.9399999999999998E-2</v>
      </c>
      <c r="M349" s="78">
        <v>8.9700000000000002E-2</v>
      </c>
      <c r="N349" s="77">
        <v>24186.61</v>
      </c>
      <c r="O349" s="77">
        <v>100.03</v>
      </c>
      <c r="P349" s="77">
        <v>93.122190168567002</v>
      </c>
      <c r="Q349" s="78">
        <v>0</v>
      </c>
      <c r="R349" s="78">
        <v>0</v>
      </c>
      <c r="W349" s="95"/>
    </row>
    <row r="350" spans="2:23">
      <c r="B350" t="s">
        <v>4776</v>
      </c>
      <c r="C350" t="s">
        <v>2867</v>
      </c>
      <c r="D350" s="94">
        <v>9562</v>
      </c>
      <c r="E350"/>
      <c r="F350" t="s">
        <v>2869</v>
      </c>
      <c r="G350" s="86">
        <v>45068</v>
      </c>
      <c r="H350" t="s">
        <v>1062</v>
      </c>
      <c r="I350" s="77">
        <v>0.48</v>
      </c>
      <c r="J350" t="s">
        <v>1067</v>
      </c>
      <c r="K350" t="s">
        <v>106</v>
      </c>
      <c r="L350" s="78">
        <v>7.9399999999999998E-2</v>
      </c>
      <c r="M350" s="78">
        <v>8.9700000000000002E-2</v>
      </c>
      <c r="N350" s="77">
        <v>13070.9</v>
      </c>
      <c r="O350" s="77">
        <v>100.03</v>
      </c>
      <c r="P350" s="77">
        <v>50.324987068230001</v>
      </c>
      <c r="Q350" s="78">
        <v>0</v>
      </c>
      <c r="R350" s="78">
        <v>0</v>
      </c>
      <c r="W350" s="95"/>
    </row>
    <row r="351" spans="2:23">
      <c r="B351" t="s">
        <v>4776</v>
      </c>
      <c r="C351" t="s">
        <v>2867</v>
      </c>
      <c r="D351" s="94">
        <v>9603</v>
      </c>
      <c r="E351"/>
      <c r="F351" t="s">
        <v>2869</v>
      </c>
      <c r="G351" s="86">
        <v>45097</v>
      </c>
      <c r="H351" t="s">
        <v>1062</v>
      </c>
      <c r="I351" s="77">
        <v>0.48</v>
      </c>
      <c r="J351" t="s">
        <v>1067</v>
      </c>
      <c r="K351" t="s">
        <v>106</v>
      </c>
      <c r="L351" s="78">
        <v>7.9399999999999998E-2</v>
      </c>
      <c r="M351" s="78">
        <v>8.9700000000000002E-2</v>
      </c>
      <c r="N351" s="77">
        <v>10207.299999999999</v>
      </c>
      <c r="O351" s="77">
        <v>100.53</v>
      </c>
      <c r="P351" s="77">
        <v>39.496123557810002</v>
      </c>
      <c r="Q351" s="78">
        <v>0</v>
      </c>
      <c r="R351" s="78">
        <v>0</v>
      </c>
      <c r="W351" s="95"/>
    </row>
    <row r="352" spans="2:23">
      <c r="B352" t="s">
        <v>4776</v>
      </c>
      <c r="C352" t="s">
        <v>2867</v>
      </c>
      <c r="D352" s="94">
        <v>9659</v>
      </c>
      <c r="E352"/>
      <c r="F352" t="s">
        <v>2869</v>
      </c>
      <c r="G352" s="86">
        <v>45159</v>
      </c>
      <c r="H352" t="s">
        <v>1062</v>
      </c>
      <c r="I352" s="77">
        <v>0.48</v>
      </c>
      <c r="J352" t="s">
        <v>1067</v>
      </c>
      <c r="K352" t="s">
        <v>106</v>
      </c>
      <c r="L352" s="78">
        <v>7.9399999999999998E-2</v>
      </c>
      <c r="M352" s="78">
        <v>8.9700000000000002E-2</v>
      </c>
      <c r="N352" s="77">
        <v>25049.73</v>
      </c>
      <c r="O352" s="77">
        <v>100.02</v>
      </c>
      <c r="P352" s="77">
        <v>96.435694052154005</v>
      </c>
      <c r="Q352" s="78">
        <v>0</v>
      </c>
      <c r="R352" s="78">
        <v>0</v>
      </c>
      <c r="W352" s="95"/>
    </row>
    <row r="353" spans="2:23">
      <c r="B353" t="s">
        <v>4776</v>
      </c>
      <c r="C353" t="s">
        <v>2867</v>
      </c>
      <c r="D353" s="94">
        <v>9749</v>
      </c>
      <c r="E353"/>
      <c r="F353" t="s">
        <v>2869</v>
      </c>
      <c r="G353" s="86">
        <v>45189</v>
      </c>
      <c r="H353" t="s">
        <v>1062</v>
      </c>
      <c r="I353" s="77">
        <v>0.48</v>
      </c>
      <c r="J353" t="s">
        <v>1067</v>
      </c>
      <c r="K353" t="s">
        <v>106</v>
      </c>
      <c r="L353" s="78">
        <v>7.9399999999999998E-2</v>
      </c>
      <c r="M353" s="78">
        <v>8.9700000000000002E-2</v>
      </c>
      <c r="N353" s="77">
        <v>12638.72</v>
      </c>
      <c r="O353" s="77">
        <v>99.9</v>
      </c>
      <c r="P353" s="77">
        <v>48.597786846719998</v>
      </c>
      <c r="Q353" s="78">
        <v>0</v>
      </c>
      <c r="R353" s="78">
        <v>0</v>
      </c>
      <c r="W353" s="95"/>
    </row>
    <row r="354" spans="2:23">
      <c r="B354" t="s">
        <v>4778</v>
      </c>
      <c r="C354" t="s">
        <v>2867</v>
      </c>
      <c r="D354" s="94">
        <v>9459</v>
      </c>
      <c r="E354"/>
      <c r="F354" t="s">
        <v>961</v>
      </c>
      <c r="G354" s="86">
        <v>44195</v>
      </c>
      <c r="H354" t="s">
        <v>1062</v>
      </c>
      <c r="I354" s="77">
        <v>2.79</v>
      </c>
      <c r="J354" t="s">
        <v>1067</v>
      </c>
      <c r="K354" t="s">
        <v>113</v>
      </c>
      <c r="L354" s="78">
        <v>7.5300000000000006E-2</v>
      </c>
      <c r="M354" s="78">
        <v>7.5499999999999998E-2</v>
      </c>
      <c r="N354" s="77">
        <v>1758111.98</v>
      </c>
      <c r="O354" s="77">
        <v>100.6</v>
      </c>
      <c r="P354" s="77">
        <v>8313.2356620315495</v>
      </c>
      <c r="Q354" s="78">
        <v>2.8999999999999998E-3</v>
      </c>
      <c r="R354" s="78">
        <v>2.9999999999999997E-4</v>
      </c>
      <c r="W354" s="95"/>
    </row>
    <row r="355" spans="2:23">
      <c r="B355" t="s">
        <v>4778</v>
      </c>
      <c r="C355" t="s">
        <v>2867</v>
      </c>
      <c r="D355" s="94">
        <v>9448</v>
      </c>
      <c r="E355"/>
      <c r="F355" t="s">
        <v>961</v>
      </c>
      <c r="G355" s="86">
        <v>43788</v>
      </c>
      <c r="H355" t="s">
        <v>1062</v>
      </c>
      <c r="I355" s="77">
        <v>2.85</v>
      </c>
      <c r="J355" t="s">
        <v>1067</v>
      </c>
      <c r="K355" t="s">
        <v>110</v>
      </c>
      <c r="L355" s="78">
        <v>5.8200000000000002E-2</v>
      </c>
      <c r="M355" s="78">
        <v>5.8900000000000001E-2</v>
      </c>
      <c r="N355" s="77">
        <v>6690960.04</v>
      </c>
      <c r="O355" s="77">
        <v>101.81</v>
      </c>
      <c r="P355" s="77">
        <v>27639.959485857598</v>
      </c>
      <c r="Q355" s="78">
        <v>9.7999999999999997E-3</v>
      </c>
      <c r="R355" s="78">
        <v>1E-3</v>
      </c>
      <c r="W355" s="95"/>
    </row>
    <row r="356" spans="2:23">
      <c r="B356" t="s">
        <v>4778</v>
      </c>
      <c r="C356" t="s">
        <v>2867</v>
      </c>
      <c r="D356" s="94">
        <v>9617</v>
      </c>
      <c r="E356"/>
      <c r="F356" t="s">
        <v>961</v>
      </c>
      <c r="G356" s="86">
        <v>45099</v>
      </c>
      <c r="H356" t="s">
        <v>1062</v>
      </c>
      <c r="I356" s="77">
        <v>2.85</v>
      </c>
      <c r="J356" t="s">
        <v>1067</v>
      </c>
      <c r="K356" t="s">
        <v>110</v>
      </c>
      <c r="L356" s="78">
        <v>5.8200000000000002E-2</v>
      </c>
      <c r="M356" s="78">
        <v>5.9299999999999999E-2</v>
      </c>
      <c r="N356" s="77">
        <v>115700.29</v>
      </c>
      <c r="O356" s="77">
        <v>100</v>
      </c>
      <c r="P356" s="77">
        <v>469.45392667499999</v>
      </c>
      <c r="Q356" s="78">
        <v>2.0000000000000001E-4</v>
      </c>
      <c r="R356" s="78">
        <v>0</v>
      </c>
      <c r="W356" s="95"/>
    </row>
    <row r="357" spans="2:23">
      <c r="B357" t="s">
        <v>4779</v>
      </c>
      <c r="C357" t="s">
        <v>2867</v>
      </c>
      <c r="D357" s="94">
        <v>9047</v>
      </c>
      <c r="E357"/>
      <c r="F357" t="s">
        <v>961</v>
      </c>
      <c r="G357" s="86">
        <v>44677</v>
      </c>
      <c r="H357" t="s">
        <v>1062</v>
      </c>
      <c r="I357" s="77">
        <v>2.74</v>
      </c>
      <c r="J357" t="s">
        <v>1067</v>
      </c>
      <c r="K357" t="s">
        <v>201</v>
      </c>
      <c r="L357" s="78">
        <v>0.1149</v>
      </c>
      <c r="M357" s="78">
        <v>0.1217</v>
      </c>
      <c r="N357" s="77">
        <v>9929428.0199999996</v>
      </c>
      <c r="O357" s="77">
        <v>102.82</v>
      </c>
      <c r="P357" s="77">
        <v>3660.08348362379</v>
      </c>
      <c r="Q357" s="78">
        <v>1.2999999999999999E-3</v>
      </c>
      <c r="R357" s="78">
        <v>1E-4</v>
      </c>
      <c r="W357" s="95"/>
    </row>
    <row r="358" spans="2:23">
      <c r="B358" t="s">
        <v>4779</v>
      </c>
      <c r="C358" t="s">
        <v>2867</v>
      </c>
      <c r="D358" s="94">
        <v>9048</v>
      </c>
      <c r="E358"/>
      <c r="F358" t="s">
        <v>961</v>
      </c>
      <c r="G358" s="86">
        <v>44677</v>
      </c>
      <c r="H358" t="s">
        <v>1062</v>
      </c>
      <c r="I358" s="77">
        <v>2.93</v>
      </c>
      <c r="J358" t="s">
        <v>1067</v>
      </c>
      <c r="K358" t="s">
        <v>201</v>
      </c>
      <c r="L358" s="78">
        <v>7.5700000000000003E-2</v>
      </c>
      <c r="M358" s="78">
        <v>7.8899999999999998E-2</v>
      </c>
      <c r="N358" s="77">
        <v>31876762.190000001</v>
      </c>
      <c r="O358" s="77">
        <v>101.86</v>
      </c>
      <c r="P358" s="77">
        <v>11640.376683074101</v>
      </c>
      <c r="Q358" s="78">
        <v>4.1000000000000003E-3</v>
      </c>
      <c r="R358" s="78">
        <v>4.0000000000000002E-4</v>
      </c>
      <c r="W358" s="95"/>
    </row>
    <row r="359" spans="2:23">
      <c r="B359" t="s">
        <v>4779</v>
      </c>
      <c r="C359" t="s">
        <v>2867</v>
      </c>
      <c r="D359" s="94">
        <v>9074</v>
      </c>
      <c r="E359"/>
      <c r="F359" t="s">
        <v>961</v>
      </c>
      <c r="G359" s="86">
        <v>44684</v>
      </c>
      <c r="H359" t="s">
        <v>1062</v>
      </c>
      <c r="I359" s="77">
        <v>2.92</v>
      </c>
      <c r="J359" t="s">
        <v>1067</v>
      </c>
      <c r="K359" t="s">
        <v>201</v>
      </c>
      <c r="L359" s="78">
        <v>7.7700000000000005E-2</v>
      </c>
      <c r="M359" s="78">
        <v>8.8700000000000001E-2</v>
      </c>
      <c r="N359" s="77">
        <v>1612547.65</v>
      </c>
      <c r="O359" s="77">
        <v>101.96</v>
      </c>
      <c r="P359" s="77">
        <v>589.42905984249001</v>
      </c>
      <c r="Q359" s="78">
        <v>2.0000000000000001E-4</v>
      </c>
      <c r="R359" s="78">
        <v>0</v>
      </c>
      <c r="W359" s="95"/>
    </row>
    <row r="360" spans="2:23">
      <c r="B360" t="s">
        <v>4779</v>
      </c>
      <c r="C360" t="s">
        <v>2867</v>
      </c>
      <c r="D360" s="94">
        <v>9220</v>
      </c>
      <c r="E360"/>
      <c r="F360" t="s">
        <v>961</v>
      </c>
      <c r="G360" s="86">
        <v>44811</v>
      </c>
      <c r="H360" t="s">
        <v>1062</v>
      </c>
      <c r="I360" s="77">
        <v>2.95</v>
      </c>
      <c r="J360" t="s">
        <v>1067</v>
      </c>
      <c r="K360" t="s">
        <v>201</v>
      </c>
      <c r="L360" s="78">
        <v>7.9600000000000004E-2</v>
      </c>
      <c r="M360" s="78">
        <v>7.9899999999999999E-2</v>
      </c>
      <c r="N360" s="77">
        <v>2386252.75</v>
      </c>
      <c r="O360" s="77">
        <v>101.42</v>
      </c>
      <c r="P360" s="77">
        <v>867.61930774942505</v>
      </c>
      <c r="Q360" s="78">
        <v>2.9999999999999997E-4</v>
      </c>
      <c r="R360" s="78">
        <v>0</v>
      </c>
      <c r="W360" s="95"/>
    </row>
    <row r="361" spans="2:23">
      <c r="B361" t="s">
        <v>4779</v>
      </c>
      <c r="C361" t="s">
        <v>2867</v>
      </c>
      <c r="D361" s="94">
        <v>9599</v>
      </c>
      <c r="E361"/>
      <c r="F361" t="s">
        <v>961</v>
      </c>
      <c r="G361" s="86">
        <v>45089</v>
      </c>
      <c r="H361" t="s">
        <v>1062</v>
      </c>
      <c r="I361" s="77">
        <v>2.95</v>
      </c>
      <c r="J361" t="s">
        <v>1067</v>
      </c>
      <c r="K361" t="s">
        <v>201</v>
      </c>
      <c r="L361" s="78">
        <v>0.08</v>
      </c>
      <c r="M361" s="78">
        <v>8.3099999999999993E-2</v>
      </c>
      <c r="N361" s="77">
        <v>2273809.6800000002</v>
      </c>
      <c r="O361" s="77">
        <v>100.45</v>
      </c>
      <c r="P361" s="77">
        <v>818.82899374626197</v>
      </c>
      <c r="Q361" s="78">
        <v>2.9999999999999997E-4</v>
      </c>
      <c r="R361" s="78">
        <v>0</v>
      </c>
      <c r="W361" s="95"/>
    </row>
    <row r="362" spans="2:23">
      <c r="B362" t="s">
        <v>4779</v>
      </c>
      <c r="C362" t="s">
        <v>2867</v>
      </c>
      <c r="D362" s="94">
        <v>9748</v>
      </c>
      <c r="E362"/>
      <c r="F362" t="s">
        <v>961</v>
      </c>
      <c r="G362" s="86">
        <v>45180</v>
      </c>
      <c r="H362" t="s">
        <v>1062</v>
      </c>
      <c r="I362" s="77">
        <v>2.95</v>
      </c>
      <c r="J362" t="s">
        <v>1067</v>
      </c>
      <c r="K362" t="s">
        <v>201</v>
      </c>
      <c r="L362" s="78">
        <v>0.08</v>
      </c>
      <c r="M362" s="78">
        <v>8.3699999999999997E-2</v>
      </c>
      <c r="N362" s="77">
        <v>3292590.62</v>
      </c>
      <c r="O362" s="77">
        <v>100.3</v>
      </c>
      <c r="P362" s="77">
        <v>1183.93491848181</v>
      </c>
      <c r="Q362" s="78">
        <v>4.0000000000000002E-4</v>
      </c>
      <c r="R362" s="78">
        <v>0</v>
      </c>
      <c r="W362" s="95"/>
    </row>
    <row r="363" spans="2:23">
      <c r="B363" t="s">
        <v>4780</v>
      </c>
      <c r="C363" t="s">
        <v>2867</v>
      </c>
      <c r="D363" s="94">
        <v>6496</v>
      </c>
      <c r="E363"/>
      <c r="F363" t="s">
        <v>934</v>
      </c>
      <c r="G363" s="86">
        <v>43343</v>
      </c>
      <c r="H363" t="s">
        <v>2877</v>
      </c>
      <c r="I363" s="77">
        <v>7.87</v>
      </c>
      <c r="J363" t="s">
        <v>948</v>
      </c>
      <c r="K363" t="s">
        <v>106</v>
      </c>
      <c r="L363" s="78">
        <v>4.4999999999999998E-2</v>
      </c>
      <c r="M363" s="78">
        <v>7.6100000000000001E-2</v>
      </c>
      <c r="N363" s="77">
        <v>334040.56</v>
      </c>
      <c r="O363" s="77">
        <v>79.479999999999848</v>
      </c>
      <c r="P363" s="77">
        <v>1021.89193735171</v>
      </c>
      <c r="Q363" s="78">
        <v>4.0000000000000002E-4</v>
      </c>
      <c r="R363" s="78">
        <v>0</v>
      </c>
      <c r="W363" s="95"/>
    </row>
    <row r="364" spans="2:23">
      <c r="B364" t="s">
        <v>4780</v>
      </c>
      <c r="C364" t="s">
        <v>2867</v>
      </c>
      <c r="D364" s="94">
        <v>6624</v>
      </c>
      <c r="E364"/>
      <c r="F364" t="s">
        <v>934</v>
      </c>
      <c r="G364" s="86">
        <v>43434</v>
      </c>
      <c r="H364" t="s">
        <v>2877</v>
      </c>
      <c r="I364" s="77">
        <v>7.87</v>
      </c>
      <c r="J364" t="s">
        <v>948</v>
      </c>
      <c r="K364" t="s">
        <v>106</v>
      </c>
      <c r="L364" s="78">
        <v>4.4999999999999998E-2</v>
      </c>
      <c r="M364" s="78">
        <v>7.6100000000000001E-2</v>
      </c>
      <c r="N364" s="77">
        <v>305366.57</v>
      </c>
      <c r="O364" s="77">
        <v>79.48</v>
      </c>
      <c r="P364" s="77">
        <v>934.172891518764</v>
      </c>
      <c r="Q364" s="78">
        <v>2.9999999999999997E-4</v>
      </c>
      <c r="R364" s="78">
        <v>0</v>
      </c>
      <c r="W364" s="95"/>
    </row>
    <row r="365" spans="2:23">
      <c r="B365" t="s">
        <v>4780</v>
      </c>
      <c r="C365" t="s">
        <v>2867</v>
      </c>
      <c r="D365" s="94">
        <v>6484</v>
      </c>
      <c r="E365"/>
      <c r="F365" t="s">
        <v>934</v>
      </c>
      <c r="G365" s="86">
        <v>43251</v>
      </c>
      <c r="H365" t="s">
        <v>2877</v>
      </c>
      <c r="I365" s="77">
        <v>7.87</v>
      </c>
      <c r="J365" t="s">
        <v>948</v>
      </c>
      <c r="K365" t="s">
        <v>106</v>
      </c>
      <c r="L365" s="78">
        <v>4.4999999999999998E-2</v>
      </c>
      <c r="M365" s="78">
        <v>7.6100000000000001E-2</v>
      </c>
      <c r="N365" s="77">
        <v>1728463.24</v>
      </c>
      <c r="O365" s="77">
        <v>79.480000000000032</v>
      </c>
      <c r="P365" s="77">
        <v>5287.6891625520502</v>
      </c>
      <c r="Q365" s="78">
        <v>1.9E-3</v>
      </c>
      <c r="R365" s="78">
        <v>2.0000000000000001E-4</v>
      </c>
      <c r="W365" s="95"/>
    </row>
    <row r="366" spans="2:23">
      <c r="B366" t="s">
        <v>4780</v>
      </c>
      <c r="C366" t="s">
        <v>2867</v>
      </c>
      <c r="D366" s="94">
        <v>6785</v>
      </c>
      <c r="E366"/>
      <c r="F366" t="s">
        <v>934</v>
      </c>
      <c r="G366" s="86">
        <v>43524</v>
      </c>
      <c r="H366" t="s">
        <v>2877</v>
      </c>
      <c r="I366" s="77">
        <v>7.87</v>
      </c>
      <c r="J366" t="s">
        <v>948</v>
      </c>
      <c r="K366" t="s">
        <v>106</v>
      </c>
      <c r="L366" s="78">
        <v>4.4999999999999998E-2</v>
      </c>
      <c r="M366" s="78">
        <v>7.6100000000000001E-2</v>
      </c>
      <c r="N366" s="77">
        <v>289618.34000000003</v>
      </c>
      <c r="O366" s="77">
        <v>79.48</v>
      </c>
      <c r="P366" s="77">
        <v>885.99613937656795</v>
      </c>
      <c r="Q366" s="78">
        <v>2.9999999999999997E-4</v>
      </c>
      <c r="R366" s="78">
        <v>0</v>
      </c>
      <c r="W366" s="95"/>
    </row>
    <row r="367" spans="2:23">
      <c r="B367" t="s">
        <v>4782</v>
      </c>
      <c r="C367" t="s">
        <v>2867</v>
      </c>
      <c r="D367" s="94">
        <v>6828</v>
      </c>
      <c r="E367"/>
      <c r="F367" t="s">
        <v>996</v>
      </c>
      <c r="G367" s="86">
        <v>43551</v>
      </c>
      <c r="H367" t="s">
        <v>325</v>
      </c>
      <c r="I367" s="77">
        <v>4.5999999999999996</v>
      </c>
      <c r="J367" t="s">
        <v>948</v>
      </c>
      <c r="K367" t="s">
        <v>106</v>
      </c>
      <c r="L367" s="78">
        <v>4.8500000000000001E-2</v>
      </c>
      <c r="M367" s="78">
        <v>7.9899999999999999E-2</v>
      </c>
      <c r="N367" s="77">
        <v>3971392.23</v>
      </c>
      <c r="O367" s="77">
        <v>90.020000000000294</v>
      </c>
      <c r="P367" s="77">
        <v>13760.357001681699</v>
      </c>
      <c r="Q367" s="78">
        <v>4.8999999999999998E-3</v>
      </c>
      <c r="R367" s="78">
        <v>5.0000000000000001E-4</v>
      </c>
      <c r="W367" s="95"/>
    </row>
    <row r="368" spans="2:23">
      <c r="B368" t="s">
        <v>4781</v>
      </c>
      <c r="C368" t="s">
        <v>2867</v>
      </c>
      <c r="D368" s="94">
        <v>7088</v>
      </c>
      <c r="E368"/>
      <c r="F368" t="s">
        <v>934</v>
      </c>
      <c r="G368" s="86">
        <v>43684</v>
      </c>
      <c r="H368" t="s">
        <v>213</v>
      </c>
      <c r="I368" s="77">
        <v>7.21</v>
      </c>
      <c r="J368" t="s">
        <v>948</v>
      </c>
      <c r="K368" t="s">
        <v>106</v>
      </c>
      <c r="L368" s="78">
        <v>4.36E-2</v>
      </c>
      <c r="M368" s="78">
        <v>3.7900000000000003E-2</v>
      </c>
      <c r="N368" s="77">
        <v>3966400.33</v>
      </c>
      <c r="O368" s="77">
        <v>105.35</v>
      </c>
      <c r="P368" s="77">
        <v>16083.441975723899</v>
      </c>
      <c r="Q368" s="78">
        <v>5.7000000000000002E-3</v>
      </c>
      <c r="R368" s="78">
        <v>5.9999999999999995E-4</v>
      </c>
      <c r="W368" s="95"/>
    </row>
    <row r="369" spans="2:23">
      <c r="B369" t="s">
        <v>4781</v>
      </c>
      <c r="C369" t="s">
        <v>2867</v>
      </c>
      <c r="D369" s="94">
        <v>6711</v>
      </c>
      <c r="E369"/>
      <c r="F369" t="s">
        <v>934</v>
      </c>
      <c r="G369" s="86">
        <v>43482</v>
      </c>
      <c r="H369" t="s">
        <v>213</v>
      </c>
      <c r="I369" s="77">
        <v>6.28</v>
      </c>
      <c r="J369" t="s">
        <v>948</v>
      </c>
      <c r="K369" t="s">
        <v>106</v>
      </c>
      <c r="L369" s="78">
        <v>5.3900000000000003E-2</v>
      </c>
      <c r="M369" s="78">
        <v>6.5600000000000006E-2</v>
      </c>
      <c r="N369" s="77">
        <v>4241186.3899999997</v>
      </c>
      <c r="O369" s="77">
        <v>96.039999999999736</v>
      </c>
      <c r="P369" s="77">
        <v>15677.8830890716</v>
      </c>
      <c r="Q369" s="78">
        <v>5.4999999999999997E-3</v>
      </c>
      <c r="R369" s="78">
        <v>5.9999999999999995E-4</v>
      </c>
      <c r="W369" s="95"/>
    </row>
    <row r="370" spans="2:23">
      <c r="B370" t="s">
        <v>4780</v>
      </c>
      <c r="C370" t="s">
        <v>2867</v>
      </c>
      <c r="D370" s="94">
        <v>7310</v>
      </c>
      <c r="E370"/>
      <c r="F370" t="s">
        <v>1059</v>
      </c>
      <c r="G370" s="86">
        <v>43811</v>
      </c>
      <c r="H370" t="s">
        <v>325</v>
      </c>
      <c r="I370" s="77">
        <v>7.07</v>
      </c>
      <c r="J370" t="s">
        <v>948</v>
      </c>
      <c r="K370" t="s">
        <v>106</v>
      </c>
      <c r="L370" s="78">
        <v>4.48E-2</v>
      </c>
      <c r="M370" s="78">
        <v>7.0499999999999993E-2</v>
      </c>
      <c r="N370" s="77">
        <v>1210433.3600000001</v>
      </c>
      <c r="O370" s="77">
        <v>87</v>
      </c>
      <c r="P370" s="77">
        <v>4053.2934622968</v>
      </c>
      <c r="Q370" s="78">
        <v>1.4E-3</v>
      </c>
      <c r="R370" s="78">
        <v>1E-4</v>
      </c>
      <c r="W370" s="95"/>
    </row>
    <row r="371" spans="2:23">
      <c r="B371" t="s">
        <v>4783</v>
      </c>
      <c r="C371" t="s">
        <v>2867</v>
      </c>
      <c r="D371" s="94">
        <v>404555</v>
      </c>
      <c r="E371"/>
      <c r="F371" t="s">
        <v>941</v>
      </c>
      <c r="G371" s="86">
        <v>42354</v>
      </c>
      <c r="H371" t="s">
        <v>2877</v>
      </c>
      <c r="I371" s="77">
        <v>2.2400000000000002</v>
      </c>
      <c r="J371" t="s">
        <v>948</v>
      </c>
      <c r="K371" t="s">
        <v>106</v>
      </c>
      <c r="L371" s="78">
        <v>5.0200000000000002E-2</v>
      </c>
      <c r="M371" s="78">
        <v>7.3999999999999996E-2</v>
      </c>
      <c r="N371" s="77">
        <v>1934848.19</v>
      </c>
      <c r="O371" s="77">
        <v>96.51</v>
      </c>
      <c r="P371" s="77">
        <v>7187.3223324624896</v>
      </c>
      <c r="Q371" s="78">
        <v>2.5000000000000001E-3</v>
      </c>
      <c r="R371" s="78">
        <v>2.9999999999999997E-4</v>
      </c>
      <c r="W371" s="95"/>
    </row>
    <row r="372" spans="2:23">
      <c r="B372" t="s">
        <v>4775</v>
      </c>
      <c r="C372" t="s">
        <v>2867</v>
      </c>
      <c r="D372" s="94">
        <v>6932</v>
      </c>
      <c r="E372"/>
      <c r="F372" t="s">
        <v>4809</v>
      </c>
      <c r="G372" s="86">
        <v>43098</v>
      </c>
      <c r="H372" t="s">
        <v>211</v>
      </c>
      <c r="I372" s="77">
        <v>1.49</v>
      </c>
      <c r="J372" t="s">
        <v>948</v>
      </c>
      <c r="K372" t="s">
        <v>106</v>
      </c>
      <c r="L372" s="78">
        <v>8.1699999999999995E-2</v>
      </c>
      <c r="M372" s="78">
        <v>7.0699999999999999E-2</v>
      </c>
      <c r="N372" s="77">
        <v>2437701.64</v>
      </c>
      <c r="O372" s="77">
        <v>103.71</v>
      </c>
      <c r="P372" s="77">
        <v>9730.8122873785596</v>
      </c>
      <c r="Q372" s="78">
        <v>3.3999999999999998E-3</v>
      </c>
      <c r="R372" s="78">
        <v>4.0000000000000002E-4</v>
      </c>
      <c r="W372" s="95"/>
    </row>
    <row r="373" spans="2:23">
      <c r="B373" t="s">
        <v>4775</v>
      </c>
      <c r="C373" t="s">
        <v>2867</v>
      </c>
      <c r="D373" s="94">
        <v>7291</v>
      </c>
      <c r="E373"/>
      <c r="F373" t="s">
        <v>4809</v>
      </c>
      <c r="G373" s="86">
        <v>43798</v>
      </c>
      <c r="H373" t="s">
        <v>211</v>
      </c>
      <c r="I373" s="77">
        <v>1.49</v>
      </c>
      <c r="J373" t="s">
        <v>948</v>
      </c>
      <c r="K373" t="s">
        <v>106</v>
      </c>
      <c r="L373" s="78">
        <v>8.1699999999999995E-2</v>
      </c>
      <c r="M373" s="78">
        <v>7.9399999999999998E-2</v>
      </c>
      <c r="N373" s="77">
        <v>143394.23999999999</v>
      </c>
      <c r="O373" s="77">
        <v>103.6</v>
      </c>
      <c r="P373" s="77">
        <v>571.79370923136003</v>
      </c>
      <c r="Q373" s="78">
        <v>2.0000000000000001E-4</v>
      </c>
      <c r="R373" s="78">
        <v>0</v>
      </c>
      <c r="W373" s="95"/>
    </row>
    <row r="374" spans="2:23">
      <c r="B374" t="s">
        <v>4791</v>
      </c>
      <c r="C374" t="s">
        <v>2867</v>
      </c>
      <c r="D374" s="94">
        <v>6872</v>
      </c>
      <c r="E374"/>
      <c r="F374" t="s">
        <v>4809</v>
      </c>
      <c r="G374" s="86">
        <v>43570</v>
      </c>
      <c r="H374" t="s">
        <v>211</v>
      </c>
      <c r="I374" s="77">
        <v>2.42</v>
      </c>
      <c r="J374" t="s">
        <v>948</v>
      </c>
      <c r="K374" t="s">
        <v>106</v>
      </c>
      <c r="L374" s="78">
        <v>7.6700000000000004E-2</v>
      </c>
      <c r="M374" s="78">
        <v>7.4899999999999994E-2</v>
      </c>
      <c r="N374" s="77">
        <v>1466380.68</v>
      </c>
      <c r="O374" s="77">
        <v>102.3</v>
      </c>
      <c r="P374" s="77">
        <v>5773.9135197783598</v>
      </c>
      <c r="Q374" s="78">
        <v>2E-3</v>
      </c>
      <c r="R374" s="78">
        <v>2.0000000000000001E-4</v>
      </c>
      <c r="W374" s="95"/>
    </row>
    <row r="375" spans="2:23">
      <c r="B375" t="s">
        <v>4791</v>
      </c>
      <c r="C375" t="s">
        <v>2867</v>
      </c>
      <c r="D375" s="94">
        <v>6812</v>
      </c>
      <c r="E375"/>
      <c r="F375" t="s">
        <v>4809</v>
      </c>
      <c r="G375" s="86">
        <v>43536</v>
      </c>
      <c r="H375" t="s">
        <v>211</v>
      </c>
      <c r="I375" s="77">
        <v>2.42</v>
      </c>
      <c r="J375" t="s">
        <v>948</v>
      </c>
      <c r="K375" t="s">
        <v>106</v>
      </c>
      <c r="L375" s="78">
        <v>7.6700000000000004E-2</v>
      </c>
      <c r="M375" s="78">
        <v>7.4899999999999994E-2</v>
      </c>
      <c r="N375" s="77">
        <v>1817370.08</v>
      </c>
      <c r="O375" s="77">
        <v>102.29</v>
      </c>
      <c r="P375" s="77">
        <v>7155.2442532483601</v>
      </c>
      <c r="Q375" s="78">
        <v>2.5000000000000001E-3</v>
      </c>
      <c r="R375" s="78">
        <v>2.9999999999999997E-4</v>
      </c>
      <c r="W375" s="95"/>
    </row>
    <row r="376" spans="2:23">
      <c r="B376" t="s">
        <v>4791</v>
      </c>
      <c r="C376" t="s">
        <v>2867</v>
      </c>
      <c r="D376" s="94">
        <v>7258</v>
      </c>
      <c r="E376"/>
      <c r="F376" t="s">
        <v>4809</v>
      </c>
      <c r="G376" s="86">
        <v>43774</v>
      </c>
      <c r="H376" t="s">
        <v>211</v>
      </c>
      <c r="I376" s="77">
        <v>2.42</v>
      </c>
      <c r="J376" t="s">
        <v>948</v>
      </c>
      <c r="K376" t="s">
        <v>106</v>
      </c>
      <c r="L376" s="78">
        <v>7.6700000000000004E-2</v>
      </c>
      <c r="M376" s="78">
        <v>7.3099999999999998E-2</v>
      </c>
      <c r="N376" s="77">
        <v>1339185.8700000001</v>
      </c>
      <c r="O376" s="77">
        <v>102.3</v>
      </c>
      <c r="P376" s="77">
        <v>5273.0805211434899</v>
      </c>
      <c r="Q376" s="78">
        <v>1.9E-3</v>
      </c>
      <c r="R376" s="78">
        <v>2.0000000000000001E-4</v>
      </c>
      <c r="W376" s="95"/>
    </row>
    <row r="377" spans="2:23">
      <c r="B377" t="s">
        <v>4794</v>
      </c>
      <c r="C377" t="s">
        <v>2867</v>
      </c>
      <c r="D377" s="94">
        <v>6861</v>
      </c>
      <c r="E377"/>
      <c r="F377" t="s">
        <v>4809</v>
      </c>
      <c r="G377" s="86">
        <v>43563</v>
      </c>
      <c r="H377" t="s">
        <v>211</v>
      </c>
      <c r="I377" s="77">
        <v>0.52</v>
      </c>
      <c r="J377" t="s">
        <v>988</v>
      </c>
      <c r="K377" t="s">
        <v>106</v>
      </c>
      <c r="L377" s="78">
        <v>8.0299999999999996E-2</v>
      </c>
      <c r="M377" s="78">
        <v>8.9899999999999994E-2</v>
      </c>
      <c r="N377" s="77">
        <v>9924572.4299999997</v>
      </c>
      <c r="O377" s="77">
        <v>100.34</v>
      </c>
      <c r="P377" s="77">
        <v>38329.558192632401</v>
      </c>
      <c r="Q377" s="78">
        <v>1.35E-2</v>
      </c>
      <c r="R377" s="78">
        <v>1.4E-3</v>
      </c>
      <c r="W377" s="95"/>
    </row>
    <row r="378" spans="2:23">
      <c r="B378" t="s">
        <v>4775</v>
      </c>
      <c r="C378" t="s">
        <v>2867</v>
      </c>
      <c r="D378" s="94">
        <v>9335</v>
      </c>
      <c r="E378"/>
      <c r="F378" t="s">
        <v>4809</v>
      </c>
      <c r="G378" s="86">
        <v>44064</v>
      </c>
      <c r="H378" t="s">
        <v>211</v>
      </c>
      <c r="I378" s="77">
        <v>2.4300000000000002</v>
      </c>
      <c r="J378" t="s">
        <v>948</v>
      </c>
      <c r="K378" t="s">
        <v>106</v>
      </c>
      <c r="L378" s="78">
        <v>8.9200000000000002E-2</v>
      </c>
      <c r="M378" s="78">
        <v>0.1023</v>
      </c>
      <c r="N378" s="77">
        <v>8467499.4399999995</v>
      </c>
      <c r="O378" s="77">
        <v>98.9</v>
      </c>
      <c r="P378" s="77">
        <v>32232.899885769999</v>
      </c>
      <c r="Q378" s="78">
        <v>1.14E-2</v>
      </c>
      <c r="R378" s="78">
        <v>1.1999999999999999E-3</v>
      </c>
      <c r="W378" s="95"/>
    </row>
    <row r="379" spans="2:23">
      <c r="B379" t="s">
        <v>4775</v>
      </c>
      <c r="C379" t="s">
        <v>2867</v>
      </c>
      <c r="D379" s="94">
        <v>464740</v>
      </c>
      <c r="E379"/>
      <c r="F379" t="s">
        <v>4809</v>
      </c>
      <c r="G379" s="86">
        <v>42817</v>
      </c>
      <c r="H379" t="s">
        <v>211</v>
      </c>
      <c r="I379" s="77">
        <v>1.59</v>
      </c>
      <c r="J379" t="s">
        <v>948</v>
      </c>
      <c r="K379" t="s">
        <v>106</v>
      </c>
      <c r="L379" s="78">
        <v>5.7799999999999997E-2</v>
      </c>
      <c r="M379" s="78">
        <v>8.6400000000000005E-2</v>
      </c>
      <c r="N379" s="77">
        <v>899529.61</v>
      </c>
      <c r="O379" s="77">
        <v>97.41</v>
      </c>
      <c r="P379" s="77">
        <v>3372.61617164575</v>
      </c>
      <c r="Q379" s="78">
        <v>1.1999999999999999E-3</v>
      </c>
      <c r="R379" s="78">
        <v>1E-4</v>
      </c>
      <c r="W379" s="95"/>
    </row>
    <row r="380" spans="2:23">
      <c r="B380" t="s">
        <v>4787</v>
      </c>
      <c r="C380" t="s">
        <v>2867</v>
      </c>
      <c r="D380" s="94">
        <v>491862</v>
      </c>
      <c r="E380"/>
      <c r="F380" t="s">
        <v>4809</v>
      </c>
      <c r="G380" s="86">
        <v>43083</v>
      </c>
      <c r="H380" t="s">
        <v>211</v>
      </c>
      <c r="I380" s="77">
        <v>0.53</v>
      </c>
      <c r="J380" t="s">
        <v>948</v>
      </c>
      <c r="K380" t="s">
        <v>116</v>
      </c>
      <c r="L380" s="78">
        <v>7.0499999999999993E-2</v>
      </c>
      <c r="M380" s="78">
        <v>7.8E-2</v>
      </c>
      <c r="N380" s="77">
        <v>243128.15</v>
      </c>
      <c r="O380" s="77">
        <v>101.57</v>
      </c>
      <c r="P380" s="77">
        <v>705.15219551250198</v>
      </c>
      <c r="Q380" s="78">
        <v>2.0000000000000001E-4</v>
      </c>
      <c r="R380" s="78">
        <v>0</v>
      </c>
      <c r="W380" s="95"/>
    </row>
    <row r="381" spans="2:23">
      <c r="B381" t="s">
        <v>4787</v>
      </c>
      <c r="C381" t="s">
        <v>2867</v>
      </c>
      <c r="D381" s="94">
        <v>491863</v>
      </c>
      <c r="E381"/>
      <c r="F381" t="s">
        <v>4809</v>
      </c>
      <c r="G381" s="86">
        <v>43083</v>
      </c>
      <c r="H381" t="s">
        <v>211</v>
      </c>
      <c r="I381" s="77">
        <v>5.04</v>
      </c>
      <c r="J381" t="s">
        <v>948</v>
      </c>
      <c r="K381" t="s">
        <v>116</v>
      </c>
      <c r="L381" s="78">
        <v>7.1999999999999995E-2</v>
      </c>
      <c r="M381" s="78">
        <v>7.4700000000000003E-2</v>
      </c>
      <c r="N381" s="77">
        <v>527072.42000000004</v>
      </c>
      <c r="O381" s="77">
        <v>101.98</v>
      </c>
      <c r="P381" s="77">
        <v>1534.8553901571499</v>
      </c>
      <c r="Q381" s="78">
        <v>5.0000000000000001E-4</v>
      </c>
      <c r="R381" s="78">
        <v>1E-4</v>
      </c>
      <c r="W381" s="95"/>
    </row>
    <row r="382" spans="2:23">
      <c r="B382" t="s">
        <v>4787</v>
      </c>
      <c r="C382" t="s">
        <v>2867</v>
      </c>
      <c r="D382" s="94">
        <v>491864</v>
      </c>
      <c r="E382"/>
      <c r="F382" t="s">
        <v>4809</v>
      </c>
      <c r="G382" s="86">
        <v>43083</v>
      </c>
      <c r="H382" t="s">
        <v>211</v>
      </c>
      <c r="I382" s="77">
        <v>5.22</v>
      </c>
      <c r="J382" t="s">
        <v>948</v>
      </c>
      <c r="K382" t="s">
        <v>116</v>
      </c>
      <c r="L382" s="78">
        <v>4.4999999999999998E-2</v>
      </c>
      <c r="M382" s="78">
        <v>7.51E-2</v>
      </c>
      <c r="N382" s="77">
        <v>2108289.66</v>
      </c>
      <c r="O382" s="77">
        <v>87.21</v>
      </c>
      <c r="P382" s="77">
        <v>5250.2348423537696</v>
      </c>
      <c r="Q382" s="78">
        <v>1.9E-3</v>
      </c>
      <c r="R382" s="78">
        <v>2.0000000000000001E-4</v>
      </c>
      <c r="W382" s="95"/>
    </row>
    <row r="383" spans="2:23">
      <c r="B383" t="s">
        <v>4801</v>
      </c>
      <c r="C383" t="s">
        <v>2867</v>
      </c>
      <c r="D383" s="94">
        <v>9186</v>
      </c>
      <c r="E383"/>
      <c r="F383" t="s">
        <v>4809</v>
      </c>
      <c r="G383" s="86">
        <v>44778</v>
      </c>
      <c r="H383" t="s">
        <v>211</v>
      </c>
      <c r="I383" s="77">
        <v>3.39</v>
      </c>
      <c r="J383" t="s">
        <v>978</v>
      </c>
      <c r="K383" t="s">
        <v>110</v>
      </c>
      <c r="L383" s="78">
        <v>7.1900000000000006E-2</v>
      </c>
      <c r="M383" s="78">
        <v>7.3099999999999998E-2</v>
      </c>
      <c r="N383" s="77">
        <v>3543106.51</v>
      </c>
      <c r="O383" s="77">
        <v>104.34999999999997</v>
      </c>
      <c r="P383" s="77">
        <v>15001.517392223201</v>
      </c>
      <c r="Q383" s="78">
        <v>5.3E-3</v>
      </c>
      <c r="R383" s="78">
        <v>5.9999999999999995E-4</v>
      </c>
      <c r="W383" s="95"/>
    </row>
    <row r="384" spans="2:23">
      <c r="B384" t="s">
        <v>4801</v>
      </c>
      <c r="C384" t="s">
        <v>2867</v>
      </c>
      <c r="D384" s="94">
        <v>9187</v>
      </c>
      <c r="E384"/>
      <c r="F384" t="s">
        <v>4809</v>
      </c>
      <c r="G384" s="86">
        <v>44778</v>
      </c>
      <c r="H384" t="s">
        <v>211</v>
      </c>
      <c r="I384" s="77">
        <v>3.3</v>
      </c>
      <c r="J384" t="s">
        <v>978</v>
      </c>
      <c r="K384" t="s">
        <v>106</v>
      </c>
      <c r="L384" s="78">
        <v>8.2699999999999996E-2</v>
      </c>
      <c r="M384" s="78">
        <v>8.9099999999999999E-2</v>
      </c>
      <c r="N384" s="77">
        <v>9756580.2899999991</v>
      </c>
      <c r="O384" s="77">
        <v>103.9</v>
      </c>
      <c r="P384" s="77">
        <v>39017.647560122299</v>
      </c>
      <c r="Q384" s="78">
        <v>1.38E-2</v>
      </c>
      <c r="R384" s="78">
        <v>1.4E-3</v>
      </c>
      <c r="W384" s="95"/>
    </row>
    <row r="385" spans="2:23">
      <c r="B385" t="s">
        <v>4784</v>
      </c>
      <c r="C385" t="s">
        <v>2867</v>
      </c>
      <c r="D385" s="94">
        <v>469140</v>
      </c>
      <c r="E385"/>
      <c r="F385" t="s">
        <v>4809</v>
      </c>
      <c r="G385" s="86">
        <v>45116</v>
      </c>
      <c r="H385" t="s">
        <v>211</v>
      </c>
      <c r="I385" s="77">
        <v>0.73</v>
      </c>
      <c r="J385" t="s">
        <v>948</v>
      </c>
      <c r="K385" t="s">
        <v>106</v>
      </c>
      <c r="L385" s="78">
        <v>8.1600000000000006E-2</v>
      </c>
      <c r="M385" s="78">
        <v>8.3599999999999994E-2</v>
      </c>
      <c r="N385" s="77">
        <v>640117.64</v>
      </c>
      <c r="O385" s="77">
        <v>100.28</v>
      </c>
      <c r="P385" s="77">
        <v>2470.7114721898101</v>
      </c>
      <c r="Q385" s="78">
        <v>8.9999999999999998E-4</v>
      </c>
      <c r="R385" s="78">
        <v>1E-4</v>
      </c>
      <c r="W385" s="95"/>
    </row>
    <row r="386" spans="2:23">
      <c r="B386" t="s">
        <v>4784</v>
      </c>
      <c r="C386" t="s">
        <v>2867</v>
      </c>
      <c r="D386" s="94">
        <v>9657</v>
      </c>
      <c r="E386"/>
      <c r="F386" t="s">
        <v>4809</v>
      </c>
      <c r="G386" s="86">
        <v>45116</v>
      </c>
      <c r="H386" t="s">
        <v>211</v>
      </c>
      <c r="I386" s="77">
        <v>0.55000000000000004</v>
      </c>
      <c r="J386" t="s">
        <v>948</v>
      </c>
      <c r="K386" t="s">
        <v>106</v>
      </c>
      <c r="L386" s="78">
        <v>8.1600000000000006E-2</v>
      </c>
      <c r="M386" s="78">
        <v>8.3599999999999994E-2</v>
      </c>
      <c r="N386" s="77">
        <v>5324.61</v>
      </c>
      <c r="O386" s="77">
        <v>99</v>
      </c>
      <c r="P386" s="77">
        <v>20.289479651099999</v>
      </c>
      <c r="Q386" s="78">
        <v>0</v>
      </c>
      <c r="R386" s="78">
        <v>0</v>
      </c>
      <c r="W386" s="95"/>
    </row>
    <row r="387" spans="2:23">
      <c r="B387" t="s">
        <v>4796</v>
      </c>
      <c r="C387" t="s">
        <v>2867</v>
      </c>
      <c r="D387" s="94">
        <v>8706</v>
      </c>
      <c r="E387"/>
      <c r="F387" t="s">
        <v>4809</v>
      </c>
      <c r="G387" s="86">
        <v>44498</v>
      </c>
      <c r="H387" t="s">
        <v>211</v>
      </c>
      <c r="I387" s="77">
        <v>3.09</v>
      </c>
      <c r="J387" t="s">
        <v>948</v>
      </c>
      <c r="K387" t="s">
        <v>106</v>
      </c>
      <c r="L387" s="78">
        <v>8.6400000000000005E-2</v>
      </c>
      <c r="M387" s="78">
        <v>8.9200000000000002E-2</v>
      </c>
      <c r="N387" s="77">
        <v>6360889.6500000004</v>
      </c>
      <c r="O387" s="77">
        <v>102.59</v>
      </c>
      <c r="P387" s="77">
        <v>25117.175627257799</v>
      </c>
      <c r="Q387" s="78">
        <v>8.8999999999999999E-3</v>
      </c>
      <c r="R387" s="78">
        <v>8.9999999999999998E-4</v>
      </c>
      <c r="W387" s="95"/>
    </row>
    <row r="388" spans="2:23">
      <c r="B388" t="s">
        <v>4789</v>
      </c>
      <c r="C388" t="s">
        <v>2867</v>
      </c>
      <c r="D388" s="94">
        <v>8702</v>
      </c>
      <c r="E388"/>
      <c r="F388" t="s">
        <v>4809</v>
      </c>
      <c r="G388" s="86">
        <v>44497</v>
      </c>
      <c r="H388" t="s">
        <v>211</v>
      </c>
      <c r="I388" s="77">
        <v>0.12</v>
      </c>
      <c r="J388" t="s">
        <v>988</v>
      </c>
      <c r="K388" t="s">
        <v>106</v>
      </c>
      <c r="L388" s="78">
        <v>7.2700000000000001E-2</v>
      </c>
      <c r="M388" s="78">
        <v>7.9299999999999995E-2</v>
      </c>
      <c r="N388" s="77">
        <v>7857.67</v>
      </c>
      <c r="O388" s="77">
        <v>100.23</v>
      </c>
      <c r="P388" s="77">
        <v>30.313733425209001</v>
      </c>
      <c r="Q388" s="78">
        <v>0</v>
      </c>
      <c r="R388" s="78">
        <v>0</v>
      </c>
      <c r="W388" s="95"/>
    </row>
    <row r="389" spans="2:23">
      <c r="B389" t="s">
        <v>4789</v>
      </c>
      <c r="C389" t="s">
        <v>2867</v>
      </c>
      <c r="D389" s="94">
        <v>9118</v>
      </c>
      <c r="E389"/>
      <c r="F389" t="s">
        <v>4809</v>
      </c>
      <c r="G389" s="86">
        <v>44733</v>
      </c>
      <c r="H389" t="s">
        <v>211</v>
      </c>
      <c r="I389" s="77">
        <v>0.12</v>
      </c>
      <c r="J389" t="s">
        <v>988</v>
      </c>
      <c r="K389" t="s">
        <v>106</v>
      </c>
      <c r="L389" s="78">
        <v>7.2700000000000001E-2</v>
      </c>
      <c r="M389" s="78">
        <v>7.9299999999999995E-2</v>
      </c>
      <c r="N389" s="77">
        <v>31290.48</v>
      </c>
      <c r="O389" s="77">
        <v>100.23</v>
      </c>
      <c r="P389" s="77">
        <v>120.714062752296</v>
      </c>
      <c r="Q389" s="78">
        <v>0</v>
      </c>
      <c r="R389" s="78">
        <v>0</v>
      </c>
      <c r="W389" s="95"/>
    </row>
    <row r="390" spans="2:23">
      <c r="B390" t="s">
        <v>4789</v>
      </c>
      <c r="C390" t="s">
        <v>2867</v>
      </c>
      <c r="D390" s="94">
        <v>9233</v>
      </c>
      <c r="E390"/>
      <c r="F390" t="s">
        <v>4809</v>
      </c>
      <c r="G390" s="86">
        <v>44819</v>
      </c>
      <c r="H390" t="s">
        <v>211</v>
      </c>
      <c r="I390" s="77">
        <v>0.12</v>
      </c>
      <c r="J390" t="s">
        <v>988</v>
      </c>
      <c r="K390" t="s">
        <v>106</v>
      </c>
      <c r="L390" s="78">
        <v>7.2700000000000001E-2</v>
      </c>
      <c r="M390" s="78">
        <v>7.9299999999999995E-2</v>
      </c>
      <c r="N390" s="77">
        <v>6141.89</v>
      </c>
      <c r="O390" s="77">
        <v>100.62</v>
      </c>
      <c r="P390" s="77">
        <v>23.786703444581999</v>
      </c>
      <c r="Q390" s="78">
        <v>0</v>
      </c>
      <c r="R390" s="78">
        <v>0</v>
      </c>
      <c r="W390" s="95"/>
    </row>
    <row r="391" spans="2:23">
      <c r="B391" t="s">
        <v>4789</v>
      </c>
      <c r="C391" t="s">
        <v>2867</v>
      </c>
      <c r="D391" s="94">
        <v>9276</v>
      </c>
      <c r="E391"/>
      <c r="F391" t="s">
        <v>4809</v>
      </c>
      <c r="G391" s="86">
        <v>44854</v>
      </c>
      <c r="H391" t="s">
        <v>211</v>
      </c>
      <c r="I391" s="77">
        <v>0.12</v>
      </c>
      <c r="J391" t="s">
        <v>988</v>
      </c>
      <c r="K391" t="s">
        <v>106</v>
      </c>
      <c r="L391" s="78">
        <v>7.2700000000000001E-2</v>
      </c>
      <c r="M391" s="78">
        <v>7.9299999999999995E-2</v>
      </c>
      <c r="N391" s="77">
        <v>1473.63</v>
      </c>
      <c r="O391" s="77">
        <v>100.62</v>
      </c>
      <c r="P391" s="77">
        <v>5.7071682815939999</v>
      </c>
      <c r="Q391" s="78">
        <v>0</v>
      </c>
      <c r="R391" s="78">
        <v>0</v>
      </c>
      <c r="W391" s="95"/>
    </row>
    <row r="392" spans="2:23">
      <c r="B392" t="s">
        <v>4789</v>
      </c>
      <c r="C392" t="s">
        <v>2867</v>
      </c>
      <c r="D392" s="94">
        <v>9430</v>
      </c>
      <c r="E392"/>
      <c r="F392" t="s">
        <v>4809</v>
      </c>
      <c r="G392" s="86">
        <v>44950</v>
      </c>
      <c r="H392" t="s">
        <v>211</v>
      </c>
      <c r="I392" s="77">
        <v>0.12</v>
      </c>
      <c r="J392" t="s">
        <v>988</v>
      </c>
      <c r="K392" t="s">
        <v>106</v>
      </c>
      <c r="L392" s="78">
        <v>7.2700000000000001E-2</v>
      </c>
      <c r="M392" s="78">
        <v>7.9299999999999995E-2</v>
      </c>
      <c r="N392" s="77">
        <v>8053</v>
      </c>
      <c r="O392" s="77">
        <v>100.62</v>
      </c>
      <c r="P392" s="77">
        <v>31.188172181399999</v>
      </c>
      <c r="Q392" s="78">
        <v>0</v>
      </c>
      <c r="R392" s="78">
        <v>0</v>
      </c>
      <c r="W392" s="95"/>
    </row>
    <row r="393" spans="2:23">
      <c r="B393" t="s">
        <v>4789</v>
      </c>
      <c r="C393" t="s">
        <v>2867</v>
      </c>
      <c r="D393" s="94">
        <v>9539</v>
      </c>
      <c r="E393"/>
      <c r="F393" t="s">
        <v>4809</v>
      </c>
      <c r="G393" s="86">
        <v>45029</v>
      </c>
      <c r="H393" t="s">
        <v>211</v>
      </c>
      <c r="I393" s="77">
        <v>0.12</v>
      </c>
      <c r="J393" t="s">
        <v>988</v>
      </c>
      <c r="K393" t="s">
        <v>106</v>
      </c>
      <c r="L393" s="78">
        <v>7.2700000000000001E-2</v>
      </c>
      <c r="M393" s="78">
        <v>7.9299999999999995E-2</v>
      </c>
      <c r="N393" s="77">
        <v>2684.33</v>
      </c>
      <c r="O393" s="77">
        <v>100.62</v>
      </c>
      <c r="P393" s="77">
        <v>10.396044484254</v>
      </c>
      <c r="Q393" s="78">
        <v>0</v>
      </c>
      <c r="R393" s="78">
        <v>0</v>
      </c>
      <c r="W393" s="95"/>
    </row>
    <row r="394" spans="2:23">
      <c r="B394" t="s">
        <v>4789</v>
      </c>
      <c r="C394" t="s">
        <v>2867</v>
      </c>
      <c r="D394" s="94">
        <v>8119</v>
      </c>
      <c r="E394"/>
      <c r="F394" t="s">
        <v>4809</v>
      </c>
      <c r="G394" s="86">
        <v>44169</v>
      </c>
      <c r="H394" t="s">
        <v>211</v>
      </c>
      <c r="I394" s="77">
        <v>0.12</v>
      </c>
      <c r="J394" t="s">
        <v>988</v>
      </c>
      <c r="K394" t="s">
        <v>106</v>
      </c>
      <c r="L394" s="78">
        <v>7.2700000000000001E-2</v>
      </c>
      <c r="M394" s="78">
        <v>7.9299999999999995E-2</v>
      </c>
      <c r="N394" s="77">
        <v>24993.8</v>
      </c>
      <c r="O394" s="77">
        <v>100.9</v>
      </c>
      <c r="P394" s="77">
        <v>97.066946425799998</v>
      </c>
      <c r="Q394" s="78">
        <v>0</v>
      </c>
      <c r="R394" s="78">
        <v>0</v>
      </c>
      <c r="W394" s="95"/>
    </row>
    <row r="395" spans="2:23">
      <c r="B395" t="s">
        <v>4789</v>
      </c>
      <c r="C395" t="s">
        <v>2867</v>
      </c>
      <c r="D395" s="94">
        <v>8418</v>
      </c>
      <c r="E395"/>
      <c r="F395" t="s">
        <v>4809</v>
      </c>
      <c r="G395" s="86">
        <v>44326</v>
      </c>
      <c r="H395" t="s">
        <v>211</v>
      </c>
      <c r="I395" s="77">
        <v>0.12</v>
      </c>
      <c r="J395" t="s">
        <v>988</v>
      </c>
      <c r="K395" t="s">
        <v>106</v>
      </c>
      <c r="L395" s="78">
        <v>7.2700000000000001E-2</v>
      </c>
      <c r="M395" s="78">
        <v>7.9299999999999995E-2</v>
      </c>
      <c r="N395" s="77">
        <v>5288.48</v>
      </c>
      <c r="O395" s="77">
        <v>100.62</v>
      </c>
      <c r="P395" s="77">
        <v>20.481562749024</v>
      </c>
      <c r="Q395" s="78">
        <v>0</v>
      </c>
      <c r="R395" s="78">
        <v>0</v>
      </c>
      <c r="W395" s="95"/>
    </row>
    <row r="396" spans="2:23">
      <c r="B396" t="s">
        <v>4789</v>
      </c>
      <c r="C396" t="s">
        <v>2867</v>
      </c>
      <c r="D396" s="94">
        <v>8060</v>
      </c>
      <c r="E396"/>
      <c r="F396" t="s">
        <v>4809</v>
      </c>
      <c r="G396" s="86">
        <v>44150</v>
      </c>
      <c r="H396" t="s">
        <v>211</v>
      </c>
      <c r="I396" s="77">
        <v>0.12</v>
      </c>
      <c r="J396" t="s">
        <v>988</v>
      </c>
      <c r="K396" t="s">
        <v>106</v>
      </c>
      <c r="L396" s="78">
        <v>7.2700000000000001E-2</v>
      </c>
      <c r="M396" s="78">
        <v>7.9299999999999995E-2</v>
      </c>
      <c r="N396" s="77">
        <v>10541945.550000001</v>
      </c>
      <c r="O396" s="77">
        <v>100.23</v>
      </c>
      <c r="P396" s="77">
        <v>40669.273103320498</v>
      </c>
      <c r="Q396" s="78">
        <v>1.44E-2</v>
      </c>
      <c r="R396" s="78">
        <v>1.5E-3</v>
      </c>
      <c r="W396" s="95"/>
    </row>
    <row r="397" spans="2:23">
      <c r="B397" t="s">
        <v>4793</v>
      </c>
      <c r="C397" t="s">
        <v>2867</v>
      </c>
      <c r="D397" s="94">
        <v>8718</v>
      </c>
      <c r="E397"/>
      <c r="F397" t="s">
        <v>4809</v>
      </c>
      <c r="G397" s="86">
        <v>44508</v>
      </c>
      <c r="H397" t="s">
        <v>211</v>
      </c>
      <c r="I397" s="77">
        <v>3.02</v>
      </c>
      <c r="J397" t="s">
        <v>948</v>
      </c>
      <c r="K397" t="s">
        <v>106</v>
      </c>
      <c r="L397" s="78">
        <v>8.7900000000000006E-2</v>
      </c>
      <c r="M397" s="78">
        <v>9.0200000000000002E-2</v>
      </c>
      <c r="N397" s="77">
        <v>8744615.3699999992</v>
      </c>
      <c r="O397" s="77">
        <v>100.57</v>
      </c>
      <c r="P397" s="77">
        <v>33849.875299117099</v>
      </c>
      <c r="Q397" s="78">
        <v>1.1900000000000001E-2</v>
      </c>
      <c r="R397" s="78">
        <v>1.1999999999999999E-3</v>
      </c>
      <c r="W397" s="95"/>
    </row>
    <row r="398" spans="2:23">
      <c r="B398" t="s">
        <v>4788</v>
      </c>
      <c r="C398" t="s">
        <v>2867</v>
      </c>
      <c r="D398" s="94">
        <v>8806</v>
      </c>
      <c r="E398"/>
      <c r="F398" t="s">
        <v>4809</v>
      </c>
      <c r="G398" s="86">
        <v>44137</v>
      </c>
      <c r="H398" t="s">
        <v>211</v>
      </c>
      <c r="I398" s="77">
        <v>0.94</v>
      </c>
      <c r="J398" t="s">
        <v>988</v>
      </c>
      <c r="K398" t="s">
        <v>106</v>
      </c>
      <c r="L398" s="78">
        <v>7.4399999999999994E-2</v>
      </c>
      <c r="M398" s="78">
        <v>8.8300000000000003E-2</v>
      </c>
      <c r="N398" s="77">
        <v>12099743.460000001</v>
      </c>
      <c r="O398" s="77">
        <v>99.67</v>
      </c>
      <c r="P398" s="77">
        <v>46418.2252660343</v>
      </c>
      <c r="Q398" s="78">
        <v>1.6400000000000001E-2</v>
      </c>
      <c r="R398" s="78">
        <v>1.6999999999999999E-3</v>
      </c>
      <c r="W398" s="95"/>
    </row>
    <row r="399" spans="2:23">
      <c r="B399" t="s">
        <v>4788</v>
      </c>
      <c r="C399" t="s">
        <v>2867</v>
      </c>
      <c r="D399" s="94">
        <v>9044</v>
      </c>
      <c r="E399"/>
      <c r="F399" t="s">
        <v>4809</v>
      </c>
      <c r="G399" s="86">
        <v>44679</v>
      </c>
      <c r="H399" t="s">
        <v>211</v>
      </c>
      <c r="I399" s="77">
        <v>0.94</v>
      </c>
      <c r="J399" t="s">
        <v>988</v>
      </c>
      <c r="K399" t="s">
        <v>106</v>
      </c>
      <c r="L399" s="78">
        <v>7.4499999999999997E-2</v>
      </c>
      <c r="M399" s="78">
        <v>8.8300000000000003E-2</v>
      </c>
      <c r="N399" s="77">
        <v>104193.89</v>
      </c>
      <c r="O399" s="77">
        <v>99.67</v>
      </c>
      <c r="P399" s="77">
        <v>399.71884307738702</v>
      </c>
      <c r="Q399" s="78">
        <v>1E-4</v>
      </c>
      <c r="R399" s="78">
        <v>0</v>
      </c>
      <c r="W399" s="95"/>
    </row>
    <row r="400" spans="2:23">
      <c r="B400" t="s">
        <v>4788</v>
      </c>
      <c r="C400" t="s">
        <v>2867</v>
      </c>
      <c r="D400" s="94">
        <v>9224</v>
      </c>
      <c r="E400"/>
      <c r="F400" t="s">
        <v>4809</v>
      </c>
      <c r="G400" s="86">
        <v>44810</v>
      </c>
      <c r="H400" t="s">
        <v>211</v>
      </c>
      <c r="I400" s="77">
        <v>0.94</v>
      </c>
      <c r="J400" t="s">
        <v>988</v>
      </c>
      <c r="K400" t="s">
        <v>106</v>
      </c>
      <c r="L400" s="78">
        <v>7.4499999999999997E-2</v>
      </c>
      <c r="M400" s="78">
        <v>8.8300000000000003E-2</v>
      </c>
      <c r="N400" s="77">
        <v>188546.83</v>
      </c>
      <c r="O400" s="77">
        <v>99.67</v>
      </c>
      <c r="P400" s="77">
        <v>723.32188339938898</v>
      </c>
      <c r="Q400" s="78">
        <v>2.9999999999999997E-4</v>
      </c>
      <c r="R400" s="78">
        <v>0</v>
      </c>
      <c r="W400" s="95"/>
    </row>
    <row r="401" spans="2:23">
      <c r="B401" t="s">
        <v>4786</v>
      </c>
      <c r="C401" t="s">
        <v>2867</v>
      </c>
      <c r="D401" s="94">
        <v>475042</v>
      </c>
      <c r="E401"/>
      <c r="F401" t="s">
        <v>4809</v>
      </c>
      <c r="G401" s="86">
        <v>42921</v>
      </c>
      <c r="H401" t="s">
        <v>211</v>
      </c>
      <c r="I401" s="77">
        <v>5.39</v>
      </c>
      <c r="J401" t="s">
        <v>948</v>
      </c>
      <c r="K401" t="s">
        <v>106</v>
      </c>
      <c r="L401" s="78">
        <v>7.8899999999999998E-2</v>
      </c>
      <c r="M401" s="78">
        <v>7.9799999999999996E-2</v>
      </c>
      <c r="N401" s="77">
        <v>1350813.19</v>
      </c>
      <c r="O401" s="77">
        <v>14.65695599999998</v>
      </c>
      <c r="P401" s="77">
        <v>762.05617727201002</v>
      </c>
      <c r="Q401" s="78">
        <v>2.9999999999999997E-4</v>
      </c>
      <c r="R401" s="78">
        <v>0</v>
      </c>
      <c r="W401" s="95"/>
    </row>
    <row r="402" spans="2:23">
      <c r="B402" t="s">
        <v>4786</v>
      </c>
      <c r="C402" t="s">
        <v>2867</v>
      </c>
      <c r="D402" s="94">
        <v>524763</v>
      </c>
      <c r="E402"/>
      <c r="F402" t="s">
        <v>4809</v>
      </c>
      <c r="G402" s="86">
        <v>43342</v>
      </c>
      <c r="H402" t="s">
        <v>211</v>
      </c>
      <c r="I402" s="77">
        <v>1.05</v>
      </c>
      <c r="J402" t="s">
        <v>948</v>
      </c>
      <c r="K402" t="s">
        <v>106</v>
      </c>
      <c r="L402" s="78">
        <v>7.8899999999999998E-2</v>
      </c>
      <c r="M402" s="78">
        <v>7.1199999999999999E-2</v>
      </c>
      <c r="N402" s="77">
        <v>256387.97</v>
      </c>
      <c r="O402" s="77">
        <v>14.558923999999999</v>
      </c>
      <c r="P402" s="77">
        <v>143.672892005459</v>
      </c>
      <c r="Q402" s="78">
        <v>1E-4</v>
      </c>
      <c r="R402" s="78">
        <v>0</v>
      </c>
      <c r="W402" s="95"/>
    </row>
    <row r="403" spans="2:23">
      <c r="B403" t="s">
        <v>4798</v>
      </c>
      <c r="C403" t="s">
        <v>2867</v>
      </c>
      <c r="D403" s="94">
        <v>9405</v>
      </c>
      <c r="E403"/>
      <c r="F403" t="s">
        <v>4809</v>
      </c>
      <c r="G403" s="86">
        <v>43866</v>
      </c>
      <c r="H403" t="s">
        <v>211</v>
      </c>
      <c r="I403" s="77">
        <v>1.06</v>
      </c>
      <c r="J403" t="s">
        <v>988</v>
      </c>
      <c r="K403" t="s">
        <v>106</v>
      </c>
      <c r="L403" s="78">
        <v>7.6899999999999996E-2</v>
      </c>
      <c r="M403" s="78">
        <v>9.5899999999999999E-2</v>
      </c>
      <c r="N403" s="77">
        <v>10307006.41</v>
      </c>
      <c r="O403" s="77">
        <v>98.929999999999964</v>
      </c>
      <c r="P403" s="77">
        <v>39247.180827998702</v>
      </c>
      <c r="Q403" s="78">
        <v>1.38E-2</v>
      </c>
      <c r="R403" s="78">
        <v>1.4E-3</v>
      </c>
      <c r="W403" s="95"/>
    </row>
    <row r="404" spans="2:23">
      <c r="B404" t="s">
        <v>4798</v>
      </c>
      <c r="C404" t="s">
        <v>2867</v>
      </c>
      <c r="D404" s="94">
        <v>9439</v>
      </c>
      <c r="E404"/>
      <c r="F404" t="s">
        <v>4809</v>
      </c>
      <c r="G404" s="86">
        <v>44953</v>
      </c>
      <c r="H404" t="s">
        <v>211</v>
      </c>
      <c r="I404" s="77">
        <v>1.06</v>
      </c>
      <c r="J404" t="s">
        <v>988</v>
      </c>
      <c r="K404" t="s">
        <v>106</v>
      </c>
      <c r="L404" s="78">
        <v>7.6899999999999996E-2</v>
      </c>
      <c r="M404" s="78">
        <v>9.5899999999999999E-2</v>
      </c>
      <c r="N404" s="77">
        <v>29600.9</v>
      </c>
      <c r="O404" s="77">
        <v>99.77</v>
      </c>
      <c r="P404" s="77">
        <v>113.67181621256999</v>
      </c>
      <c r="Q404" s="78">
        <v>0</v>
      </c>
      <c r="R404" s="78">
        <v>0</v>
      </c>
      <c r="W404" s="95"/>
    </row>
    <row r="405" spans="2:23">
      <c r="B405" t="s">
        <v>4798</v>
      </c>
      <c r="C405" t="s">
        <v>2867</v>
      </c>
      <c r="D405" s="94">
        <v>9447</v>
      </c>
      <c r="E405"/>
      <c r="F405" t="s">
        <v>4809</v>
      </c>
      <c r="G405" s="86">
        <v>44959</v>
      </c>
      <c r="H405" t="s">
        <v>211</v>
      </c>
      <c r="I405" s="77">
        <v>1.06</v>
      </c>
      <c r="J405" t="s">
        <v>988</v>
      </c>
      <c r="K405" t="s">
        <v>106</v>
      </c>
      <c r="L405" s="78">
        <v>7.6899999999999996E-2</v>
      </c>
      <c r="M405" s="78">
        <v>9.5899999999999999E-2</v>
      </c>
      <c r="N405" s="77">
        <v>16639.82</v>
      </c>
      <c r="O405" s="77">
        <v>99.77</v>
      </c>
      <c r="P405" s="77">
        <v>63.899359845486003</v>
      </c>
      <c r="Q405" s="78">
        <v>0</v>
      </c>
      <c r="R405" s="78">
        <v>0</v>
      </c>
      <c r="W405" s="95"/>
    </row>
    <row r="406" spans="2:23">
      <c r="B406" t="s">
        <v>4798</v>
      </c>
      <c r="C406" t="s">
        <v>2867</v>
      </c>
      <c r="D406" s="94">
        <v>9467</v>
      </c>
      <c r="E406"/>
      <c r="F406" t="s">
        <v>4809</v>
      </c>
      <c r="G406" s="86">
        <v>44966</v>
      </c>
      <c r="H406" t="s">
        <v>211</v>
      </c>
      <c r="I406" s="77">
        <v>1.06</v>
      </c>
      <c r="J406" t="s">
        <v>988</v>
      </c>
      <c r="K406" t="s">
        <v>106</v>
      </c>
      <c r="L406" s="78">
        <v>7.6899999999999996E-2</v>
      </c>
      <c r="M406" s="78">
        <v>9.6699999999999994E-2</v>
      </c>
      <c r="N406" s="77">
        <v>24932.13</v>
      </c>
      <c r="O406" s="77">
        <v>99.7</v>
      </c>
      <c r="P406" s="77">
        <v>95.675877064890003</v>
      </c>
      <c r="Q406" s="78">
        <v>0</v>
      </c>
      <c r="R406" s="78">
        <v>0</v>
      </c>
      <c r="W406" s="95"/>
    </row>
    <row r="407" spans="2:23">
      <c r="B407" t="s">
        <v>4798</v>
      </c>
      <c r="C407" t="s">
        <v>2867</v>
      </c>
      <c r="D407" s="94">
        <v>9491</v>
      </c>
      <c r="E407"/>
      <c r="F407" t="s">
        <v>4809</v>
      </c>
      <c r="G407" s="86">
        <v>44986</v>
      </c>
      <c r="H407" t="s">
        <v>211</v>
      </c>
      <c r="I407" s="77">
        <v>1.06</v>
      </c>
      <c r="J407" t="s">
        <v>988</v>
      </c>
      <c r="K407" t="s">
        <v>106</v>
      </c>
      <c r="L407" s="78">
        <v>7.6899999999999996E-2</v>
      </c>
      <c r="M407" s="78">
        <v>9.6699999999999994E-2</v>
      </c>
      <c r="N407" s="77">
        <v>96986.01</v>
      </c>
      <c r="O407" s="77">
        <v>98.86</v>
      </c>
      <c r="P407" s="77">
        <v>369.04354215161402</v>
      </c>
      <c r="Q407" s="78">
        <v>1E-4</v>
      </c>
      <c r="R407" s="78">
        <v>0</v>
      </c>
      <c r="W407" s="95"/>
    </row>
    <row r="408" spans="2:23">
      <c r="B408" t="s">
        <v>4798</v>
      </c>
      <c r="C408" t="s">
        <v>2867</v>
      </c>
      <c r="D408" s="94">
        <v>9510</v>
      </c>
      <c r="E408"/>
      <c r="F408" t="s">
        <v>4809</v>
      </c>
      <c r="G408" s="86">
        <v>44994</v>
      </c>
      <c r="H408" t="s">
        <v>211</v>
      </c>
      <c r="I408" s="77">
        <v>1.06</v>
      </c>
      <c r="J408" t="s">
        <v>988</v>
      </c>
      <c r="K408" t="s">
        <v>106</v>
      </c>
      <c r="L408" s="78">
        <v>7.6899999999999996E-2</v>
      </c>
      <c r="M408" s="78">
        <v>9.6600000000000005E-2</v>
      </c>
      <c r="N408" s="77">
        <v>18930.34</v>
      </c>
      <c r="O408" s="77">
        <v>99.7</v>
      </c>
      <c r="P408" s="77">
        <v>72.644290024019995</v>
      </c>
      <c r="Q408" s="78">
        <v>0</v>
      </c>
      <c r="R408" s="78">
        <v>0</v>
      </c>
      <c r="W408" s="95"/>
    </row>
    <row r="409" spans="2:23">
      <c r="B409" t="s">
        <v>4798</v>
      </c>
      <c r="C409" t="s">
        <v>2867</v>
      </c>
      <c r="D409" s="94">
        <v>9560</v>
      </c>
      <c r="E409"/>
      <c r="F409" t="s">
        <v>4809</v>
      </c>
      <c r="G409" s="86">
        <v>45058</v>
      </c>
      <c r="H409" t="s">
        <v>211</v>
      </c>
      <c r="I409" s="77">
        <v>1.06</v>
      </c>
      <c r="J409" t="s">
        <v>988</v>
      </c>
      <c r="K409" t="s">
        <v>106</v>
      </c>
      <c r="L409" s="78">
        <v>7.6899999999999996E-2</v>
      </c>
      <c r="M409" s="78">
        <v>9.6699999999999994E-2</v>
      </c>
      <c r="N409" s="77">
        <v>102350.54</v>
      </c>
      <c r="O409" s="77">
        <v>98.86</v>
      </c>
      <c r="P409" s="77">
        <v>389.45623005555598</v>
      </c>
      <c r="Q409" s="78">
        <v>1E-4</v>
      </c>
      <c r="R409" s="78">
        <v>0</v>
      </c>
      <c r="W409" s="95"/>
    </row>
    <row r="410" spans="2:23">
      <c r="B410" t="s">
        <v>4795</v>
      </c>
      <c r="C410" t="s">
        <v>2867</v>
      </c>
      <c r="D410" s="94">
        <v>9606</v>
      </c>
      <c r="E410"/>
      <c r="F410" t="s">
        <v>4809</v>
      </c>
      <c r="G410" s="86">
        <v>44136</v>
      </c>
      <c r="H410" t="s">
        <v>211</v>
      </c>
      <c r="I410" s="77">
        <v>0.09</v>
      </c>
      <c r="J410" t="s">
        <v>988</v>
      </c>
      <c r="K410" t="s">
        <v>106</v>
      </c>
      <c r="L410" s="78">
        <v>7.0099999999999996E-2</v>
      </c>
      <c r="M410" s="78">
        <v>9.9000000000000008E-3</v>
      </c>
      <c r="N410" s="77">
        <v>7033903.9500000002</v>
      </c>
      <c r="O410" s="77">
        <v>86.502415999999982</v>
      </c>
      <c r="P410" s="77">
        <v>23419.228398241499</v>
      </c>
      <c r="Q410" s="78">
        <v>8.3000000000000001E-3</v>
      </c>
      <c r="R410" s="78">
        <v>8.9999999999999998E-4</v>
      </c>
      <c r="W410" s="95"/>
    </row>
    <row r="411" spans="2:23">
      <c r="B411" t="s">
        <v>4790</v>
      </c>
      <c r="C411" t="s">
        <v>2867</v>
      </c>
      <c r="D411" s="94">
        <v>6588</v>
      </c>
      <c r="E411"/>
      <c r="F411" t="s">
        <v>4809</v>
      </c>
      <c r="G411" s="86">
        <v>43397</v>
      </c>
      <c r="H411" t="s">
        <v>211</v>
      </c>
      <c r="I411" s="77">
        <v>0.76</v>
      </c>
      <c r="J411" t="s">
        <v>988</v>
      </c>
      <c r="K411" t="s">
        <v>106</v>
      </c>
      <c r="L411" s="78">
        <v>7.6899999999999996E-2</v>
      </c>
      <c r="M411" s="78">
        <v>8.8300000000000003E-2</v>
      </c>
      <c r="N411" s="77">
        <v>6391570.4100000001</v>
      </c>
      <c r="O411" s="77">
        <v>99.88</v>
      </c>
      <c r="P411" s="77">
        <v>24571.633122680301</v>
      </c>
      <c r="Q411" s="78">
        <v>8.6999999999999994E-3</v>
      </c>
      <c r="R411" s="78">
        <v>8.9999999999999998E-4</v>
      </c>
      <c r="W411" s="95"/>
    </row>
    <row r="412" spans="2:23">
      <c r="B412" t="s">
        <v>4785</v>
      </c>
      <c r="C412" t="s">
        <v>2867</v>
      </c>
      <c r="D412" s="94">
        <v>6524</v>
      </c>
      <c r="E412"/>
      <c r="F412" t="s">
        <v>4809</v>
      </c>
      <c r="G412" s="86">
        <v>43357</v>
      </c>
      <c r="H412" t="s">
        <v>211</v>
      </c>
      <c r="I412" s="77">
        <v>4.51</v>
      </c>
      <c r="J412" t="s">
        <v>948</v>
      </c>
      <c r="K412" t="s">
        <v>113</v>
      </c>
      <c r="L412" s="78">
        <v>8.9599999999999999E-2</v>
      </c>
      <c r="M412" s="78">
        <v>9.2100000000000001E-2</v>
      </c>
      <c r="N412" s="77">
        <v>469420.65</v>
      </c>
      <c r="O412" s="77">
        <v>100.32999999999984</v>
      </c>
      <c r="P412" s="77">
        <v>2213.69906020294</v>
      </c>
      <c r="Q412" s="78">
        <v>8.0000000000000004E-4</v>
      </c>
      <c r="R412" s="78">
        <v>1E-4</v>
      </c>
      <c r="W412" s="95"/>
    </row>
    <row r="413" spans="2:23">
      <c r="B413" t="s">
        <v>4785</v>
      </c>
      <c r="C413" t="s">
        <v>2867</v>
      </c>
      <c r="D413" s="94">
        <v>471677</v>
      </c>
      <c r="E413"/>
      <c r="F413" t="s">
        <v>4809</v>
      </c>
      <c r="G413" s="86">
        <v>42891</v>
      </c>
      <c r="H413" t="s">
        <v>211</v>
      </c>
      <c r="I413" s="77">
        <v>4.4800000000000004</v>
      </c>
      <c r="J413" t="s">
        <v>948</v>
      </c>
      <c r="K413" t="s">
        <v>113</v>
      </c>
      <c r="L413" s="78">
        <v>8.9599999999999999E-2</v>
      </c>
      <c r="M413" s="78">
        <v>9.9900000000000003E-2</v>
      </c>
      <c r="N413" s="77">
        <v>1748513.19</v>
      </c>
      <c r="O413" s="77">
        <v>100.32999999999998</v>
      </c>
      <c r="P413" s="77">
        <v>8245.6577175619605</v>
      </c>
      <c r="Q413" s="78">
        <v>2.8999999999999998E-3</v>
      </c>
      <c r="R413" s="78">
        <v>2.9999999999999997E-4</v>
      </c>
      <c r="W413" s="95"/>
    </row>
    <row r="414" spans="2:23">
      <c r="B414" t="s">
        <v>4792</v>
      </c>
      <c r="C414" t="s">
        <v>2867</v>
      </c>
      <c r="D414" s="94">
        <v>9299</v>
      </c>
      <c r="E414"/>
      <c r="F414" t="s">
        <v>4809</v>
      </c>
      <c r="G414" s="86">
        <v>44144</v>
      </c>
      <c r="H414" t="s">
        <v>211</v>
      </c>
      <c r="I414" s="77">
        <v>0.25</v>
      </c>
      <c r="J414" t="s">
        <v>988</v>
      </c>
      <c r="K414" t="s">
        <v>106</v>
      </c>
      <c r="L414" s="78">
        <v>7.8799999999999995E-2</v>
      </c>
      <c r="M414" s="78">
        <v>1E-4</v>
      </c>
      <c r="N414" s="77">
        <v>7957815.4500000002</v>
      </c>
      <c r="O414" s="77">
        <v>76.690121000000019</v>
      </c>
      <c r="P414" s="77">
        <v>23489.901587314998</v>
      </c>
      <c r="Q414" s="78">
        <v>8.3000000000000001E-3</v>
      </c>
      <c r="R414" s="78">
        <v>8.9999999999999998E-4</v>
      </c>
      <c r="W414" s="95"/>
    </row>
    <row r="415" spans="2:23">
      <c r="B415" t="s">
        <v>4772</v>
      </c>
      <c r="C415" t="s">
        <v>2867</v>
      </c>
      <c r="D415" s="94">
        <v>8977</v>
      </c>
      <c r="E415"/>
      <c r="F415" t="s">
        <v>4809</v>
      </c>
      <c r="G415" s="86">
        <v>44553</v>
      </c>
      <c r="H415" t="s">
        <v>211</v>
      </c>
      <c r="I415" s="77">
        <v>2.34</v>
      </c>
      <c r="J415" t="s">
        <v>1067</v>
      </c>
      <c r="K415" t="s">
        <v>110</v>
      </c>
      <c r="L415" s="78">
        <v>6.1100000000000002E-2</v>
      </c>
      <c r="M415" s="78">
        <v>7.0400000000000004E-2</v>
      </c>
      <c r="N415" s="77">
        <v>50197.75</v>
      </c>
      <c r="O415" s="77">
        <v>101.7</v>
      </c>
      <c r="P415" s="77">
        <v>207.13988592562501</v>
      </c>
      <c r="Q415" s="78">
        <v>1E-4</v>
      </c>
      <c r="R415" s="78">
        <v>0</v>
      </c>
      <c r="W415" s="95"/>
    </row>
    <row r="416" spans="2:23">
      <c r="B416" t="s">
        <v>4772</v>
      </c>
      <c r="C416" t="s">
        <v>2867</v>
      </c>
      <c r="D416" s="94">
        <v>8978</v>
      </c>
      <c r="E416"/>
      <c r="F416" t="s">
        <v>4809</v>
      </c>
      <c r="G416" s="86">
        <v>44553</v>
      </c>
      <c r="H416" t="s">
        <v>211</v>
      </c>
      <c r="I416" s="77">
        <v>2.34</v>
      </c>
      <c r="J416" t="s">
        <v>1067</v>
      </c>
      <c r="K416" t="s">
        <v>110</v>
      </c>
      <c r="L416" s="78">
        <v>6.1100000000000002E-2</v>
      </c>
      <c r="M416" s="78">
        <v>7.1400000000000005E-2</v>
      </c>
      <c r="N416" s="77">
        <v>64540</v>
      </c>
      <c r="O416" s="77">
        <v>101.93</v>
      </c>
      <c r="P416" s="77">
        <v>266.92516126499999</v>
      </c>
      <c r="Q416" s="78">
        <v>1E-4</v>
      </c>
      <c r="R416" s="78">
        <v>0</v>
      </c>
      <c r="W416" s="95"/>
    </row>
    <row r="417" spans="2:23">
      <c r="B417" t="s">
        <v>4772</v>
      </c>
      <c r="C417" t="s">
        <v>2867</v>
      </c>
      <c r="D417" s="94">
        <v>8979</v>
      </c>
      <c r="E417"/>
      <c r="F417" t="s">
        <v>4809</v>
      </c>
      <c r="G417" s="86">
        <v>44553</v>
      </c>
      <c r="H417" t="s">
        <v>211</v>
      </c>
      <c r="I417" s="77">
        <v>2.34</v>
      </c>
      <c r="J417" t="s">
        <v>1067</v>
      </c>
      <c r="K417" t="s">
        <v>110</v>
      </c>
      <c r="L417" s="78">
        <v>6.1100000000000002E-2</v>
      </c>
      <c r="M417" s="78">
        <v>7.0300000000000001E-2</v>
      </c>
      <c r="N417" s="77">
        <v>301186.53000000003</v>
      </c>
      <c r="O417" s="77">
        <v>102.17</v>
      </c>
      <c r="P417" s="77">
        <v>1248.5831417718</v>
      </c>
      <c r="Q417" s="78">
        <v>4.0000000000000002E-4</v>
      </c>
      <c r="R417" s="78">
        <v>0</v>
      </c>
      <c r="W417" s="95"/>
    </row>
    <row r="418" spans="2:23">
      <c r="B418" t="s">
        <v>4772</v>
      </c>
      <c r="C418" t="s">
        <v>2867</v>
      </c>
      <c r="D418" s="94">
        <v>9313</v>
      </c>
      <c r="E418"/>
      <c r="F418" t="s">
        <v>4809</v>
      </c>
      <c r="G418" s="86">
        <v>44886</v>
      </c>
      <c r="H418" t="s">
        <v>211</v>
      </c>
      <c r="I418" s="77">
        <v>2.34</v>
      </c>
      <c r="J418" t="s">
        <v>1067</v>
      </c>
      <c r="K418" t="s">
        <v>110</v>
      </c>
      <c r="L418" s="78">
        <v>6.1100000000000002E-2</v>
      </c>
      <c r="M418" s="78">
        <v>7.0199999999999999E-2</v>
      </c>
      <c r="N418" s="77">
        <v>73503.86</v>
      </c>
      <c r="O418" s="77">
        <v>102.2</v>
      </c>
      <c r="P418" s="77">
        <v>304.80323401290002</v>
      </c>
      <c r="Q418" s="78">
        <v>1E-4</v>
      </c>
      <c r="R418" s="78">
        <v>0</v>
      </c>
      <c r="W418" s="95"/>
    </row>
    <row r="419" spans="2:23">
      <c r="B419" t="s">
        <v>4772</v>
      </c>
      <c r="C419" t="s">
        <v>2867</v>
      </c>
      <c r="D419" s="94">
        <v>9496</v>
      </c>
      <c r="E419"/>
      <c r="F419" t="s">
        <v>4809</v>
      </c>
      <c r="G419" s="86">
        <v>44985</v>
      </c>
      <c r="H419" t="s">
        <v>211</v>
      </c>
      <c r="I419" s="77">
        <v>2.34</v>
      </c>
      <c r="J419" t="s">
        <v>1067</v>
      </c>
      <c r="K419" t="s">
        <v>110</v>
      </c>
      <c r="L419" s="78">
        <v>6.1100000000000002E-2</v>
      </c>
      <c r="M419" s="78">
        <v>7.0199999999999999E-2</v>
      </c>
      <c r="N419" s="77">
        <v>114737.73</v>
      </c>
      <c r="O419" s="77">
        <v>102.2</v>
      </c>
      <c r="P419" s="77">
        <v>475.79040294344998</v>
      </c>
      <c r="Q419" s="78">
        <v>2.0000000000000001E-4</v>
      </c>
      <c r="R419" s="78">
        <v>0</v>
      </c>
      <c r="W419" s="95"/>
    </row>
    <row r="420" spans="2:23">
      <c r="B420" t="s">
        <v>4772</v>
      </c>
      <c r="C420" t="s">
        <v>2867</v>
      </c>
      <c r="D420" s="94">
        <v>9547</v>
      </c>
      <c r="E420"/>
      <c r="F420" t="s">
        <v>4809</v>
      </c>
      <c r="G420" s="86">
        <v>45036</v>
      </c>
      <c r="H420" t="s">
        <v>211</v>
      </c>
      <c r="I420" s="77">
        <v>2.34</v>
      </c>
      <c r="J420" t="s">
        <v>1067</v>
      </c>
      <c r="K420" t="s">
        <v>110</v>
      </c>
      <c r="L420" s="78">
        <v>6.1100000000000002E-2</v>
      </c>
      <c r="M420" s="78">
        <v>7.0099999999999996E-2</v>
      </c>
      <c r="N420" s="77">
        <v>26891.64</v>
      </c>
      <c r="O420" s="77">
        <v>101.75</v>
      </c>
      <c r="P420" s="77">
        <v>111.02230381275</v>
      </c>
      <c r="Q420" s="78">
        <v>0</v>
      </c>
      <c r="R420" s="78">
        <v>0</v>
      </c>
      <c r="W420" s="95"/>
    </row>
    <row r="421" spans="2:23">
      <c r="B421" t="s">
        <v>4772</v>
      </c>
      <c r="C421" t="s">
        <v>2867</v>
      </c>
      <c r="D421" s="94">
        <v>9718</v>
      </c>
      <c r="E421"/>
      <c r="F421" t="s">
        <v>4809</v>
      </c>
      <c r="G421" s="86">
        <v>45163</v>
      </c>
      <c r="H421" t="s">
        <v>211</v>
      </c>
      <c r="I421" s="77">
        <v>2.39</v>
      </c>
      <c r="J421" t="s">
        <v>1067</v>
      </c>
      <c r="K421" t="s">
        <v>110</v>
      </c>
      <c r="L421" s="78">
        <v>6.4299999999999996E-2</v>
      </c>
      <c r="M421" s="78">
        <v>7.2499999999999995E-2</v>
      </c>
      <c r="N421" s="77">
        <v>248263.79</v>
      </c>
      <c r="O421" s="77">
        <v>99.6</v>
      </c>
      <c r="P421" s="77">
        <v>1003.3010066133</v>
      </c>
      <c r="Q421" s="78">
        <v>4.0000000000000002E-4</v>
      </c>
      <c r="R421" s="78">
        <v>0</v>
      </c>
      <c r="W421" s="95"/>
    </row>
    <row r="422" spans="2:23">
      <c r="B422" t="s">
        <v>4800</v>
      </c>
      <c r="C422" t="s">
        <v>2867</v>
      </c>
      <c r="D422" s="94">
        <v>7382</v>
      </c>
      <c r="E422"/>
      <c r="F422" t="s">
        <v>4809</v>
      </c>
      <c r="G422" s="86">
        <v>43860</v>
      </c>
      <c r="H422" t="s">
        <v>211</v>
      </c>
      <c r="I422" s="77">
        <v>2.58</v>
      </c>
      <c r="J422" t="s">
        <v>948</v>
      </c>
      <c r="K422" t="s">
        <v>106</v>
      </c>
      <c r="L422" s="78">
        <v>8.1699999999999995E-2</v>
      </c>
      <c r="M422" s="78">
        <v>8.3599999999999994E-2</v>
      </c>
      <c r="N422" s="77">
        <v>5473403.7599999998</v>
      </c>
      <c r="O422" s="77">
        <v>102.76000000000016</v>
      </c>
      <c r="P422" s="77">
        <v>21648.583889833801</v>
      </c>
      <c r="Q422" s="78">
        <v>7.6E-3</v>
      </c>
      <c r="R422" s="78">
        <v>8.0000000000000004E-4</v>
      </c>
      <c r="W422" s="95"/>
    </row>
    <row r="423" spans="2:23">
      <c r="B423" t="s">
        <v>4797</v>
      </c>
      <c r="C423" t="s">
        <v>2867</v>
      </c>
      <c r="D423" s="94">
        <v>9158</v>
      </c>
      <c r="E423"/>
      <c r="F423" t="s">
        <v>4809</v>
      </c>
      <c r="G423" s="86">
        <v>44179</v>
      </c>
      <c r="H423" t="s">
        <v>211</v>
      </c>
      <c r="I423" s="77">
        <v>2.4700000000000002</v>
      </c>
      <c r="J423" t="s">
        <v>948</v>
      </c>
      <c r="K423" t="s">
        <v>106</v>
      </c>
      <c r="L423" s="78">
        <v>8.0399999999999999E-2</v>
      </c>
      <c r="M423" s="78">
        <v>9.6600000000000005E-2</v>
      </c>
      <c r="N423" s="77">
        <v>2478061.9500000002</v>
      </c>
      <c r="O423" s="77">
        <v>100.8</v>
      </c>
      <c r="P423" s="77">
        <v>9614.3649291143993</v>
      </c>
      <c r="Q423" s="78">
        <v>3.3999999999999998E-3</v>
      </c>
      <c r="R423" s="78">
        <v>4.0000000000000002E-4</v>
      </c>
      <c r="W423" s="95"/>
    </row>
    <row r="424" spans="2:23">
      <c r="B424" t="s">
        <v>4799</v>
      </c>
      <c r="C424" t="s">
        <v>2867</v>
      </c>
      <c r="D424" s="94">
        <v>7823</v>
      </c>
      <c r="E424"/>
      <c r="F424" t="s">
        <v>4809</v>
      </c>
      <c r="G424" s="86">
        <v>44027</v>
      </c>
      <c r="H424" t="s">
        <v>211</v>
      </c>
      <c r="I424" s="77">
        <v>3.37</v>
      </c>
      <c r="J424" t="s">
        <v>1067</v>
      </c>
      <c r="K424" t="s">
        <v>110</v>
      </c>
      <c r="L424" s="78">
        <v>2.35E-2</v>
      </c>
      <c r="M424" s="78">
        <v>2.1399999999999999E-2</v>
      </c>
      <c r="N424" s="77">
        <v>3798177.54</v>
      </c>
      <c r="O424" s="77">
        <v>101.43000000000012</v>
      </c>
      <c r="P424" s="77">
        <v>15631.4841753203</v>
      </c>
      <c r="Q424" s="78">
        <v>5.4999999999999997E-3</v>
      </c>
      <c r="R424" s="78">
        <v>5.9999999999999995E-4</v>
      </c>
      <c r="W424" s="95"/>
    </row>
    <row r="425" spans="2:23">
      <c r="B425" t="s">
        <v>4799</v>
      </c>
      <c r="C425" t="s">
        <v>2867</v>
      </c>
      <c r="D425" s="94">
        <v>7993</v>
      </c>
      <c r="E425"/>
      <c r="F425" t="s">
        <v>4809</v>
      </c>
      <c r="G425" s="86">
        <v>44119</v>
      </c>
      <c r="H425" t="s">
        <v>211</v>
      </c>
      <c r="I425" s="77">
        <v>3.37</v>
      </c>
      <c r="J425" t="s">
        <v>1067</v>
      </c>
      <c r="K425" t="s">
        <v>110</v>
      </c>
      <c r="L425" s="78">
        <v>2.35E-2</v>
      </c>
      <c r="M425" s="78">
        <v>2.1399999999999999E-2</v>
      </c>
      <c r="N425" s="77">
        <v>3798177.54</v>
      </c>
      <c r="O425" s="77">
        <v>101.43</v>
      </c>
      <c r="P425" s="77">
        <v>15631.4841753203</v>
      </c>
      <c r="Q425" s="78">
        <v>5.4999999999999997E-3</v>
      </c>
      <c r="R425" s="78">
        <v>5.9999999999999995E-4</v>
      </c>
      <c r="W425" s="95"/>
    </row>
    <row r="426" spans="2:23">
      <c r="B426" t="s">
        <v>4799</v>
      </c>
      <c r="C426" t="s">
        <v>2867</v>
      </c>
      <c r="D426" s="94">
        <v>8187</v>
      </c>
      <c r="E426"/>
      <c r="F426" t="s">
        <v>4809</v>
      </c>
      <c r="G426" s="86">
        <v>44211</v>
      </c>
      <c r="H426" t="s">
        <v>211</v>
      </c>
      <c r="I426" s="77">
        <v>3.37</v>
      </c>
      <c r="J426" t="s">
        <v>1067</v>
      </c>
      <c r="K426" t="s">
        <v>110</v>
      </c>
      <c r="L426" s="78">
        <v>2.35E-2</v>
      </c>
      <c r="M426" s="78">
        <v>2.1399999999999999E-2</v>
      </c>
      <c r="N426" s="77">
        <v>3798177.54</v>
      </c>
      <c r="O426" s="77">
        <v>101.42999999999978</v>
      </c>
      <c r="P426" s="77">
        <v>15631.4841753203</v>
      </c>
      <c r="Q426" s="78">
        <v>5.4999999999999997E-3</v>
      </c>
      <c r="R426" s="78">
        <v>5.9999999999999995E-4</v>
      </c>
      <c r="W426" s="95"/>
    </row>
    <row r="427" spans="2:23">
      <c r="B427" s="79" t="s">
        <v>2875</v>
      </c>
      <c r="I427" s="81">
        <v>0</v>
      </c>
      <c r="M427" s="80">
        <v>0</v>
      </c>
      <c r="N427" s="81">
        <v>0</v>
      </c>
      <c r="P427" s="81">
        <v>0</v>
      </c>
      <c r="Q427" s="80">
        <v>0</v>
      </c>
      <c r="R427" s="80">
        <v>0</v>
      </c>
    </row>
    <row r="428" spans="2:23">
      <c r="B428" t="s">
        <v>210</v>
      </c>
      <c r="D428" t="s">
        <v>210</v>
      </c>
      <c r="F428" t="s">
        <v>210</v>
      </c>
      <c r="I428" s="77">
        <v>0</v>
      </c>
      <c r="J428" t="s">
        <v>210</v>
      </c>
      <c r="K428" t="s">
        <v>210</v>
      </c>
      <c r="L428" s="78">
        <v>0</v>
      </c>
      <c r="M428" s="78">
        <v>0</v>
      </c>
      <c r="N428" s="77">
        <v>0</v>
      </c>
      <c r="O428" s="77">
        <v>0</v>
      </c>
      <c r="P428" s="77">
        <v>0</v>
      </c>
      <c r="Q428" s="78">
        <v>0</v>
      </c>
      <c r="R428" s="78">
        <v>0</v>
      </c>
    </row>
    <row r="429" spans="2:23">
      <c r="B429" t="s">
        <v>237</v>
      </c>
    </row>
    <row r="430" spans="2:23">
      <c r="B430" t="s">
        <v>334</v>
      </c>
    </row>
    <row r="431" spans="2:23">
      <c r="B431" t="s">
        <v>335</v>
      </c>
    </row>
    <row r="432" spans="2:23">
      <c r="B432" t="s">
        <v>336</v>
      </c>
    </row>
  </sheetData>
  <mergeCells count="1">
    <mergeCell ref="B7:R7"/>
  </mergeCells>
  <dataValidations count="1">
    <dataValidation allowBlank="1" showInputMessage="1" showErrorMessage="1" sqref="F1:F17 G1:XFD335 A336:XFD1048576 A1:E335 F62:F335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45197</v>
      </c>
    </row>
    <row r="2" spans="2:64" s="1" customFormat="1">
      <c r="B2" s="2" t="s">
        <v>1</v>
      </c>
      <c r="C2" s="12" t="s">
        <v>2932</v>
      </c>
    </row>
    <row r="3" spans="2:64" s="1" customFormat="1">
      <c r="B3" s="2" t="s">
        <v>2</v>
      </c>
      <c r="C3" s="26" t="s">
        <v>2933</v>
      </c>
    </row>
    <row r="4" spans="2:64" s="1" customFormat="1">
      <c r="B4" s="2" t="s">
        <v>3</v>
      </c>
    </row>
    <row r="5" spans="2:64">
      <c r="B5" s="2"/>
    </row>
    <row r="7" spans="2:64" ht="26.25" customHeight="1">
      <c r="B7" s="120" t="s">
        <v>151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152</v>
      </c>
      <c r="J8" s="51" t="s">
        <v>55</v>
      </c>
      <c r="K8" s="51" t="s">
        <v>185</v>
      </c>
      <c r="L8" s="51" t="s">
        <v>186</v>
      </c>
      <c r="M8" s="51" t="s">
        <v>5</v>
      </c>
      <c r="N8" s="51" t="s">
        <v>57</v>
      </c>
      <c r="O8" s="52" t="s">
        <v>181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182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153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2162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2163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2878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2879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927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237</v>
      </c>
    </row>
    <row r="26" spans="2:15">
      <c r="B26" t="s">
        <v>334</v>
      </c>
    </row>
    <row r="27" spans="2:15">
      <c r="B27" t="s">
        <v>335</v>
      </c>
    </row>
    <row r="28" spans="2:15">
      <c r="B28" t="s">
        <v>336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38"/>
  <sheetViews>
    <sheetView rightToLeft="1" topLeftCell="A8" workbookViewId="0">
      <selection activeCell="D29" sqref="D2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2932</v>
      </c>
    </row>
    <row r="3" spans="2:55" s="1" customFormat="1">
      <c r="B3" s="2" t="s">
        <v>2</v>
      </c>
      <c r="C3" s="26" t="s">
        <v>2933</v>
      </c>
    </row>
    <row r="4" spans="2:55" s="1" customFormat="1">
      <c r="B4" s="2" t="s">
        <v>3</v>
      </c>
    </row>
    <row r="5" spans="2:55">
      <c r="B5" s="2"/>
    </row>
    <row r="7" spans="2:55" ht="26.25" customHeight="1">
      <c r="B7" s="120" t="s">
        <v>154</v>
      </c>
      <c r="C7" s="121"/>
      <c r="D7" s="121"/>
      <c r="E7" s="121"/>
      <c r="F7" s="121"/>
      <c r="G7" s="121"/>
      <c r="H7" s="121"/>
      <c r="I7" s="121"/>
      <c r="J7" s="122"/>
    </row>
    <row r="8" spans="2:55" s="19" customFormat="1" ht="63">
      <c r="B8" s="50" t="s">
        <v>96</v>
      </c>
      <c r="C8" s="53" t="s">
        <v>155</v>
      </c>
      <c r="D8" s="53" t="s">
        <v>156</v>
      </c>
      <c r="E8" s="53" t="s">
        <v>157</v>
      </c>
      <c r="F8" s="53" t="s">
        <v>53</v>
      </c>
      <c r="G8" s="53" t="s">
        <v>158</v>
      </c>
      <c r="H8" s="53" t="s">
        <v>57</v>
      </c>
      <c r="I8" s="54" t="s">
        <v>58</v>
      </c>
      <c r="J8" s="74" t="s">
        <v>179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180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159</v>
      </c>
      <c r="C11" s="7"/>
      <c r="D11" s="7"/>
      <c r="E11" s="76">
        <f>E12</f>
        <v>1.2859275383185698E-2</v>
      </c>
      <c r="F11" s="7"/>
      <c r="G11" s="75">
        <f>G12+G27</f>
        <v>311032.94121999998</v>
      </c>
      <c r="H11" s="76">
        <f>G11/$G$11</f>
        <v>1</v>
      </c>
      <c r="I11" s="76">
        <f>G11/'סכום נכסי הקרן'!$C$42</f>
        <v>1.1465758694625126E-2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f>E13*G13/G12</f>
        <v>1.2859275383185698E-2</v>
      </c>
      <c r="F12" s="19"/>
      <c r="G12" s="81">
        <f>G13+G21</f>
        <v>311032.94121999998</v>
      </c>
      <c r="H12" s="80">
        <f t="shared" ref="H12:H31" si="0">G12/$G$11</f>
        <v>1</v>
      </c>
      <c r="I12" s="80">
        <f>G12/'סכום נכסי הקרן'!$C$42</f>
        <v>1.1465758694625126E-2</v>
      </c>
    </row>
    <row r="13" spans="2:55">
      <c r="B13" s="79" t="s">
        <v>2880</v>
      </c>
      <c r="E13" s="80">
        <f>(E14*G14+E15*G15+E16*G16+E17*G17+E18*G18+E19*G19+E20*G20)/G13</f>
        <v>2.6331362736805686E-2</v>
      </c>
      <c r="F13" s="19"/>
      <c r="G13" s="81">
        <f>SUM(G14:G20)</f>
        <v>151897.12299999999</v>
      </c>
      <c r="H13" s="80">
        <f t="shared" si="0"/>
        <v>0.48836345888058219</v>
      </c>
      <c r="I13" s="80">
        <f>G13/'סכום נכסי הקרן'!$C$42</f>
        <v>5.5994575747972354E-3</v>
      </c>
    </row>
    <row r="14" spans="2:55">
      <c r="B14" t="s">
        <v>2883</v>
      </c>
      <c r="C14" s="86">
        <v>44926</v>
      </c>
      <c r="D14" t="s">
        <v>2881</v>
      </c>
      <c r="E14" s="78">
        <v>4.2032827196012194E-2</v>
      </c>
      <c r="F14" t="s">
        <v>102</v>
      </c>
      <c r="G14" s="77">
        <v>18947.46</v>
      </c>
      <c r="H14" s="78">
        <f t="shared" si="0"/>
        <v>6.0917856242751062E-2</v>
      </c>
      <c r="I14" s="78">
        <f>G14/'סכום נכסי הקרן'!$C$42</f>
        <v>6.984694398732464E-4</v>
      </c>
      <c r="J14" t="s">
        <v>2882</v>
      </c>
    </row>
    <row r="15" spans="2:55">
      <c r="B15" t="s">
        <v>3121</v>
      </c>
      <c r="C15" s="86">
        <v>45107</v>
      </c>
      <c r="D15" t="s">
        <v>3122</v>
      </c>
      <c r="E15" s="78">
        <v>5.1900000000000002E-2</v>
      </c>
      <c r="F15" t="s">
        <v>102</v>
      </c>
      <c r="G15" s="77">
        <v>9360</v>
      </c>
      <c r="H15" s="78">
        <f t="shared" si="0"/>
        <v>3.0093275533087282E-2</v>
      </c>
      <c r="I15" s="78">
        <f>G15/'סכום נכסי הקרן'!$C$42</f>
        <v>3.4504223559324505E-4</v>
      </c>
      <c r="J15" t="s">
        <v>3123</v>
      </c>
    </row>
    <row r="16" spans="2:55">
      <c r="B16" t="s">
        <v>3124</v>
      </c>
      <c r="C16" s="86">
        <v>44926</v>
      </c>
      <c r="D16" t="s">
        <v>3122</v>
      </c>
      <c r="E16" s="78">
        <v>1.0297859547186003E-2</v>
      </c>
      <c r="F16" t="s">
        <v>102</v>
      </c>
      <c r="G16" s="77">
        <v>7222.5</v>
      </c>
      <c r="H16" s="78">
        <f t="shared" si="0"/>
        <v>2.3221013091637061E-2</v>
      </c>
      <c r="I16" s="78">
        <f>G16/'סכום נכסי הקרן'!$C$42</f>
        <v>2.662465327534415E-4</v>
      </c>
      <c r="J16" t="s">
        <v>2885</v>
      </c>
    </row>
    <row r="17" spans="2:10">
      <c r="B17" t="s">
        <v>3125</v>
      </c>
      <c r="C17" s="86">
        <v>44926</v>
      </c>
      <c r="D17" t="s">
        <v>3122</v>
      </c>
      <c r="E17" s="78">
        <v>4.7715854197798266E-2</v>
      </c>
      <c r="F17" t="s">
        <v>102</v>
      </c>
      <c r="G17" s="77">
        <v>39569.620000000003</v>
      </c>
      <c r="H17" s="78">
        <f t="shared" si="0"/>
        <v>0.12722002963670526</v>
      </c>
      <c r="I17" s="78">
        <f>G17/'סכום נכסי הקרן'!$C$42</f>
        <v>1.4586741609375195E-3</v>
      </c>
      <c r="J17" t="s">
        <v>3126</v>
      </c>
    </row>
    <row r="18" spans="2:10">
      <c r="B18" t="s">
        <v>3127</v>
      </c>
      <c r="C18" s="86">
        <v>44834</v>
      </c>
      <c r="D18" t="s">
        <v>3122</v>
      </c>
      <c r="E18" s="78">
        <v>9.2883575254452705E-4</v>
      </c>
      <c r="F18" t="s">
        <v>102</v>
      </c>
      <c r="G18" s="77">
        <v>14803.993</v>
      </c>
      <c r="H18" s="78">
        <f t="shared" si="0"/>
        <v>4.7596222258428994E-2</v>
      </c>
      <c r="I18" s="78">
        <f>G18/'סכום נכסי הקרן'!$C$42</f>
        <v>5.4572679919089213E-4</v>
      </c>
      <c r="J18" t="s">
        <v>3128</v>
      </c>
    </row>
    <row r="19" spans="2:10">
      <c r="B19" t="s">
        <v>3129</v>
      </c>
      <c r="C19" s="86">
        <v>44977</v>
      </c>
      <c r="D19" t="s">
        <v>123</v>
      </c>
      <c r="E19" s="78">
        <v>1.5207678865906626E-2</v>
      </c>
      <c r="F19" t="s">
        <v>102</v>
      </c>
      <c r="G19" s="77">
        <v>34310.46</v>
      </c>
      <c r="H19" s="78">
        <f t="shared" si="0"/>
        <v>0.11031133829561643</v>
      </c>
      <c r="I19" s="78">
        <f>G19/'סכום נכסי הקרן'!$C$42</f>
        <v>1.2648031861786978E-3</v>
      </c>
      <c r="J19" t="s">
        <v>3130</v>
      </c>
    </row>
    <row r="20" spans="2:10">
      <c r="B20" t="s">
        <v>3131</v>
      </c>
      <c r="C20" s="86">
        <v>45077</v>
      </c>
      <c r="D20" t="s">
        <v>123</v>
      </c>
      <c r="E20" s="78">
        <v>7.9272757428686461E-3</v>
      </c>
      <c r="F20" t="s">
        <v>102</v>
      </c>
      <c r="G20" s="77">
        <v>27683.09</v>
      </c>
      <c r="H20" s="78">
        <f t="shared" si="0"/>
        <v>8.9003723822356107E-2</v>
      </c>
      <c r="I20" s="78">
        <f>G20/'סכום נכסי הקרן'!$C$42</f>
        <v>1.0204952202701929E-3</v>
      </c>
      <c r="J20" t="s">
        <v>3132</v>
      </c>
    </row>
    <row r="21" spans="2:10">
      <c r="B21" s="79" t="s">
        <v>2884</v>
      </c>
      <c r="C21" s="87"/>
      <c r="E21" s="80">
        <v>0</v>
      </c>
      <c r="F21" s="19"/>
      <c r="G21" s="81">
        <f>SUM(G22:G26)</f>
        <v>159135.81821999999</v>
      </c>
      <c r="H21" s="80">
        <f t="shared" si="0"/>
        <v>0.51163654111941781</v>
      </c>
      <c r="I21" s="80">
        <f>G21/'סכום נכסי הקרן'!$C$42</f>
        <v>5.8663011198278906E-3</v>
      </c>
    </row>
    <row r="22" spans="2:10">
      <c r="B22" t="s">
        <v>3133</v>
      </c>
      <c r="C22" s="86">
        <v>44834</v>
      </c>
      <c r="D22" t="s">
        <v>123</v>
      </c>
      <c r="E22" s="78">
        <v>0</v>
      </c>
      <c r="F22" t="s">
        <v>102</v>
      </c>
      <c r="G22" s="77">
        <v>108483.5</v>
      </c>
      <c r="H22" s="78">
        <f t="shared" si="0"/>
        <v>0.34878460003137546</v>
      </c>
      <c r="I22" s="78">
        <f>G22/'סכום נכסי הקרן'!$C$42</f>
        <v>3.9990800603610897E-3</v>
      </c>
      <c r="J22" t="s">
        <v>3134</v>
      </c>
    </row>
    <row r="23" spans="2:10">
      <c r="B23" t="s">
        <v>3135</v>
      </c>
      <c r="C23" s="86">
        <v>44834</v>
      </c>
      <c r="D23" t="s">
        <v>123</v>
      </c>
      <c r="E23" s="78">
        <v>0</v>
      </c>
      <c r="F23" t="s">
        <v>102</v>
      </c>
      <c r="G23" s="77">
        <v>40259.919999999998</v>
      </c>
      <c r="H23" s="78">
        <f t="shared" si="0"/>
        <v>0.12943940870727044</v>
      </c>
      <c r="I23" s="78">
        <f>G23/'סכום נכסי הקרן'!$C$42</f>
        <v>1.4841210258125211E-3</v>
      </c>
      <c r="J23" t="s">
        <v>3136</v>
      </c>
    </row>
    <row r="24" spans="2:10">
      <c r="B24" t="s">
        <v>3137</v>
      </c>
      <c r="C24" s="86">
        <v>44377</v>
      </c>
      <c r="D24" t="s">
        <v>123</v>
      </c>
      <c r="E24" s="78">
        <v>0</v>
      </c>
      <c r="F24" t="s">
        <v>102</v>
      </c>
      <c r="G24" s="77">
        <v>2411.7512000000002</v>
      </c>
      <c r="H24" s="78">
        <f t="shared" si="0"/>
        <v>7.7540057028690056E-3</v>
      </c>
      <c r="I24" s="78">
        <f>G24/'סכום נכסי הקרן'!$C$42</f>
        <v>8.8905558305843116E-5</v>
      </c>
      <c r="J24" t="s">
        <v>3138</v>
      </c>
    </row>
    <row r="25" spans="2:10">
      <c r="B25" t="s">
        <v>3139</v>
      </c>
      <c r="C25" s="86">
        <v>44377</v>
      </c>
      <c r="D25" t="s">
        <v>123</v>
      </c>
      <c r="E25" s="78">
        <v>0</v>
      </c>
      <c r="F25" t="s">
        <v>102</v>
      </c>
      <c r="G25" s="77">
        <v>3292.6390200000001</v>
      </c>
      <c r="H25" s="78">
        <f t="shared" si="0"/>
        <v>1.0586142442292145E-2</v>
      </c>
      <c r="I25" s="78">
        <f>G25/'סכום נכסי הקרן'!$C$42</f>
        <v>1.2137815475025123E-4</v>
      </c>
      <c r="J25" t="s">
        <v>3138</v>
      </c>
    </row>
    <row r="26" spans="2:10">
      <c r="B26" t="s">
        <v>3140</v>
      </c>
      <c r="C26" s="86">
        <v>44834</v>
      </c>
      <c r="D26" t="s">
        <v>123</v>
      </c>
      <c r="E26" s="78">
        <v>0</v>
      </c>
      <c r="F26" t="s">
        <v>102</v>
      </c>
      <c r="G26" s="77">
        <v>4688.0079999999998</v>
      </c>
      <c r="H26" s="78">
        <f t="shared" si="0"/>
        <v>1.5072384235610838E-2</v>
      </c>
      <c r="I26" s="78">
        <f>G26/'סכום נכסי הקרן'!$C$42</f>
        <v>1.7281632059818562E-4</v>
      </c>
      <c r="J26" t="s">
        <v>3141</v>
      </c>
    </row>
    <row r="27" spans="2:10">
      <c r="B27" s="79" t="s">
        <v>235</v>
      </c>
      <c r="E27" s="80">
        <v>0</v>
      </c>
      <c r="F27" s="19"/>
      <c r="G27" s="81">
        <v>0</v>
      </c>
      <c r="H27" s="80">
        <f t="shared" si="0"/>
        <v>0</v>
      </c>
      <c r="I27" s="80">
        <f>G27/'סכום נכסי הקרן'!$C$42</f>
        <v>0</v>
      </c>
    </row>
    <row r="28" spans="2:10">
      <c r="B28" s="79" t="s">
        <v>2880</v>
      </c>
      <c r="E28" s="80">
        <v>0</v>
      </c>
      <c r="F28" s="19"/>
      <c r="G28" s="81">
        <v>0</v>
      </c>
      <c r="H28" s="80">
        <f t="shared" si="0"/>
        <v>0</v>
      </c>
      <c r="I28" s="80">
        <f>G28/'סכום נכסי הקרן'!$C$42</f>
        <v>0</v>
      </c>
    </row>
    <row r="29" spans="2:10">
      <c r="B29" t="s">
        <v>210</v>
      </c>
      <c r="E29" s="78">
        <v>0</v>
      </c>
      <c r="F29" t="s">
        <v>210</v>
      </c>
      <c r="G29" s="77">
        <v>0</v>
      </c>
      <c r="H29" s="78">
        <f t="shared" si="0"/>
        <v>0</v>
      </c>
      <c r="I29" s="78">
        <f>G29/'סכום נכסי הקרן'!$C$42</f>
        <v>0</v>
      </c>
    </row>
    <row r="30" spans="2:10">
      <c r="B30" s="79" t="s">
        <v>2884</v>
      </c>
      <c r="E30" s="80">
        <v>0</v>
      </c>
      <c r="F30" s="19"/>
      <c r="G30" s="81">
        <v>0</v>
      </c>
      <c r="H30" s="80">
        <f t="shared" si="0"/>
        <v>0</v>
      </c>
      <c r="I30" s="80">
        <f>G30/'סכום נכסי הקרן'!$C$42</f>
        <v>0</v>
      </c>
    </row>
    <row r="31" spans="2:10">
      <c r="B31" t="s">
        <v>210</v>
      </c>
      <c r="E31" s="78">
        <v>0</v>
      </c>
      <c r="F31" t="s">
        <v>210</v>
      </c>
      <c r="G31" s="77">
        <v>0</v>
      </c>
      <c r="H31" s="78">
        <f t="shared" si="0"/>
        <v>0</v>
      </c>
      <c r="I31" s="78">
        <f>G31/'סכום נכסי הקרן'!$C$42</f>
        <v>0</v>
      </c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2932</v>
      </c>
    </row>
    <row r="3" spans="2:60" s="1" customFormat="1">
      <c r="B3" s="2" t="s">
        <v>2</v>
      </c>
      <c r="C3" s="26" t="s">
        <v>2933</v>
      </c>
    </row>
    <row r="4" spans="2:60" s="1" customFormat="1">
      <c r="B4" s="2" t="s">
        <v>3</v>
      </c>
    </row>
    <row r="5" spans="2:60">
      <c r="B5" s="2"/>
      <c r="C5" s="2"/>
    </row>
    <row r="7" spans="2:60" ht="26.25" customHeight="1">
      <c r="B7" s="120" t="s">
        <v>160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161</v>
      </c>
      <c r="F8" s="50" t="s">
        <v>162</v>
      </c>
      <c r="G8" s="50" t="s">
        <v>53</v>
      </c>
      <c r="H8" s="50" t="s">
        <v>163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164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8"/>
  <sheetViews>
    <sheetView rightToLeft="1" topLeftCell="A9" workbookViewId="0">
      <selection activeCell="P17" sqref="P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2932</v>
      </c>
    </row>
    <row r="3" spans="2:60" s="1" customFormat="1">
      <c r="B3" s="2" t="s">
        <v>2</v>
      </c>
      <c r="C3" s="26" t="s">
        <v>2933</v>
      </c>
    </row>
    <row r="4" spans="2:60" s="1" customFormat="1">
      <c r="B4" s="2" t="s">
        <v>3</v>
      </c>
    </row>
    <row r="5" spans="2:60">
      <c r="B5" s="2"/>
    </row>
    <row r="7" spans="2:60" ht="26.25" customHeight="1">
      <c r="B7" s="120" t="s">
        <v>165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161</v>
      </c>
      <c r="F8" s="53" t="s">
        <v>162</v>
      </c>
      <c r="G8" s="53" t="s">
        <v>53</v>
      </c>
      <c r="H8" s="53" t="s">
        <v>163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25"/>
      <c r="D11" s="7"/>
      <c r="E11" s="7"/>
      <c r="F11" s="7"/>
      <c r="G11" s="7"/>
      <c r="H11" s="76">
        <v>-1E-4</v>
      </c>
      <c r="I11" s="75">
        <f>I12+I37</f>
        <v>553304.56941843417</v>
      </c>
      <c r="J11" s="76">
        <f>I11/$I$11</f>
        <v>1</v>
      </c>
      <c r="K11" s="76">
        <f>I11/'סכום נכסי הקרן'!$C$42</f>
        <v>2.0396735640608375E-2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-1E-4</v>
      </c>
      <c r="I12" s="81">
        <f>SUM(I13:I36)</f>
        <v>553304.56941843417</v>
      </c>
      <c r="J12" s="80">
        <f t="shared" ref="J12:J38" si="0">I12/$I$11</f>
        <v>1</v>
      </c>
      <c r="K12" s="80">
        <f>I12/'סכום נכסי הקרן'!$C$42</f>
        <v>2.0396735640608375E-2</v>
      </c>
    </row>
    <row r="13" spans="2:60">
      <c r="B13" t="s">
        <v>2886</v>
      </c>
      <c r="C13" t="s">
        <v>2887</v>
      </c>
      <c r="D13" t="s">
        <v>210</v>
      </c>
      <c r="E13" t="s">
        <v>211</v>
      </c>
      <c r="F13" s="78">
        <v>0</v>
      </c>
      <c r="G13" t="s">
        <v>106</v>
      </c>
      <c r="H13" s="78">
        <v>0</v>
      </c>
      <c r="I13" s="77">
        <v>644.75014692000002</v>
      </c>
      <c r="J13" s="78">
        <f t="shared" si="0"/>
        <v>1.165271683184692E-3</v>
      </c>
      <c r="K13" s="78">
        <f>I13/'סכום נכסי הקרן'!$C$42</f>
        <v>2.3767738471404915E-5</v>
      </c>
    </row>
    <row r="14" spans="2:60">
      <c r="B14" t="s">
        <v>2888</v>
      </c>
      <c r="C14" t="s">
        <v>2889</v>
      </c>
      <c r="D14" t="s">
        <v>210</v>
      </c>
      <c r="E14" t="s">
        <v>211</v>
      </c>
      <c r="F14" s="78">
        <v>0</v>
      </c>
      <c r="G14" t="s">
        <v>102</v>
      </c>
      <c r="H14" s="78">
        <v>0</v>
      </c>
      <c r="I14" s="77">
        <v>774.45425999999998</v>
      </c>
      <c r="J14" s="78">
        <f t="shared" si="0"/>
        <v>1.3996888925280541E-3</v>
      </c>
      <c r="K14" s="78">
        <f>I14/'סכום נכסי הקרן'!$C$42</f>
        <v>2.8549084319990627E-5</v>
      </c>
    </row>
    <row r="15" spans="2:60">
      <c r="B15" t="s">
        <v>2890</v>
      </c>
      <c r="C15" t="s">
        <v>2891</v>
      </c>
      <c r="D15" t="s">
        <v>210</v>
      </c>
      <c r="E15" t="s">
        <v>211</v>
      </c>
      <c r="F15" s="78">
        <v>0</v>
      </c>
      <c r="G15" t="s">
        <v>102</v>
      </c>
      <c r="H15" s="78">
        <v>0</v>
      </c>
      <c r="I15" s="77">
        <f>-11684.20639-(4880686.12+28678.24)/1000</f>
        <v>-16593.570749999999</v>
      </c>
      <c r="J15" s="78">
        <f t="shared" si="0"/>
        <v>-2.9989939839898887E-2</v>
      </c>
      <c r="K15" s="78">
        <f>I15/'סכום נכסי הקרן'!$C$42</f>
        <v>-6.1169687479216666E-4</v>
      </c>
    </row>
    <row r="16" spans="2:60">
      <c r="B16" t="s">
        <v>2892</v>
      </c>
      <c r="C16" t="s">
        <v>2893</v>
      </c>
      <c r="D16" t="s">
        <v>210</v>
      </c>
      <c r="E16" t="s">
        <v>211</v>
      </c>
      <c r="F16" s="78">
        <v>0</v>
      </c>
      <c r="G16" t="s">
        <v>102</v>
      </c>
      <c r="H16" s="78">
        <v>0</v>
      </c>
      <c r="I16" s="77">
        <v>-1943.61032</v>
      </c>
      <c r="J16" s="78">
        <f t="shared" si="0"/>
        <v>-3.5127313733246133E-3</v>
      </c>
      <c r="K16" s="78">
        <f>I16/'סכום נכסי הקרן'!$C$42</f>
        <v>-7.1648253198173341E-5</v>
      </c>
    </row>
    <row r="17" spans="2:11">
      <c r="B17" t="s">
        <v>2894</v>
      </c>
      <c r="C17" t="s">
        <v>2895</v>
      </c>
      <c r="D17" t="s">
        <v>210</v>
      </c>
      <c r="E17" t="s">
        <v>211</v>
      </c>
      <c r="F17" s="78">
        <v>0</v>
      </c>
      <c r="G17" t="s">
        <v>102</v>
      </c>
      <c r="H17" s="78">
        <v>0</v>
      </c>
      <c r="I17" s="77">
        <v>13007.35188</v>
      </c>
      <c r="J17" s="78">
        <f t="shared" si="0"/>
        <v>2.3508484474783448E-2</v>
      </c>
      <c r="K17" s="78">
        <f>I17/'סכום נכסי הקרן'!$C$42</f>
        <v>4.7949634314350416E-4</v>
      </c>
    </row>
    <row r="18" spans="2:11">
      <c r="B18" t="s">
        <v>2896</v>
      </c>
      <c r="C18" t="s">
        <v>2897</v>
      </c>
      <c r="D18" t="s">
        <v>210</v>
      </c>
      <c r="E18" t="s">
        <v>211</v>
      </c>
      <c r="F18" s="78">
        <v>0</v>
      </c>
      <c r="G18" t="s">
        <v>102</v>
      </c>
      <c r="H18" s="78">
        <v>0</v>
      </c>
      <c r="I18" s="77">
        <v>-39.135260000000002</v>
      </c>
      <c r="J18" s="78">
        <f t="shared" si="0"/>
        <v>-7.0730050252674006E-5</v>
      </c>
      <c r="K18" s="78">
        <f>I18/'סכום נכסי הקרן'!$C$42</f>
        <v>-1.4426621368507373E-6</v>
      </c>
    </row>
    <row r="19" spans="2:11">
      <c r="B19" t="s">
        <v>2898</v>
      </c>
      <c r="C19" t="s">
        <v>2899</v>
      </c>
      <c r="D19" t="s">
        <v>210</v>
      </c>
      <c r="E19" t="s">
        <v>211</v>
      </c>
      <c r="F19" s="78">
        <v>0</v>
      </c>
      <c r="G19" t="s">
        <v>102</v>
      </c>
      <c r="H19" s="78">
        <v>0</v>
      </c>
      <c r="I19" s="77">
        <v>-324.64301</v>
      </c>
      <c r="J19" s="78">
        <f t="shared" si="0"/>
        <v>-5.8673473515901894E-4</v>
      </c>
      <c r="K19" s="78">
        <f>I19/'סכום נכסי הקרן'!$C$42</f>
        <v>-1.1967473284200877E-5</v>
      </c>
    </row>
    <row r="20" spans="2:11">
      <c r="B20" t="s">
        <v>2900</v>
      </c>
      <c r="C20" t="s">
        <v>2901</v>
      </c>
      <c r="D20" t="s">
        <v>210</v>
      </c>
      <c r="E20" t="s">
        <v>211</v>
      </c>
      <c r="F20" s="78">
        <v>0</v>
      </c>
      <c r="G20" t="s">
        <v>102</v>
      </c>
      <c r="H20" s="78">
        <v>0</v>
      </c>
      <c r="I20" s="77">
        <v>-805.06376</v>
      </c>
      <c r="J20" s="78">
        <f t="shared" si="0"/>
        <v>-1.4550101417853537E-3</v>
      </c>
      <c r="K20" s="78">
        <f>I20/'סכום נכסי הקרן'!$C$42</f>
        <v>-2.9677457216399968E-5</v>
      </c>
    </row>
    <row r="21" spans="2:11">
      <c r="B21" t="s">
        <v>2902</v>
      </c>
      <c r="C21" t="s">
        <v>2903</v>
      </c>
      <c r="D21" t="s">
        <v>210</v>
      </c>
      <c r="E21" t="s">
        <v>207</v>
      </c>
      <c r="F21" s="78">
        <v>0</v>
      </c>
      <c r="G21" t="s">
        <v>102</v>
      </c>
      <c r="H21" s="78">
        <v>0</v>
      </c>
      <c r="I21" s="77">
        <v>1.1310000000000001E-2</v>
      </c>
      <c r="J21" s="78">
        <f t="shared" si="0"/>
        <v>2.0440821610939676E-8</v>
      </c>
      <c r="K21" s="78">
        <f>I21/'סכום נכסי הקרן'!$C$42</f>
        <v>4.1692603467517113E-10</v>
      </c>
    </row>
    <row r="22" spans="2:11">
      <c r="B22" t="s">
        <v>2904</v>
      </c>
      <c r="C22" t="s">
        <v>2905</v>
      </c>
      <c r="D22" t="s">
        <v>210</v>
      </c>
      <c r="E22" t="s">
        <v>211</v>
      </c>
      <c r="F22" s="78">
        <v>0</v>
      </c>
      <c r="G22" t="s">
        <v>106</v>
      </c>
      <c r="H22" s="78">
        <v>0</v>
      </c>
      <c r="I22" s="77">
        <v>138.55772612999999</v>
      </c>
      <c r="J22" s="78">
        <f t="shared" si="0"/>
        <v>2.5041854665258748E-4</v>
      </c>
      <c r="K22" s="78">
        <f>I22/'סכום נכסי הקרן'!$C$42</f>
        <v>5.1077208955781816E-6</v>
      </c>
    </row>
    <row r="23" spans="2:11">
      <c r="B23" t="s">
        <v>2906</v>
      </c>
      <c r="C23" t="s">
        <v>2907</v>
      </c>
      <c r="D23" t="s">
        <v>210</v>
      </c>
      <c r="E23" t="s">
        <v>211</v>
      </c>
      <c r="F23" s="78">
        <v>0</v>
      </c>
      <c r="G23" t="s">
        <v>120</v>
      </c>
      <c r="H23" s="78">
        <v>0</v>
      </c>
      <c r="I23" s="77">
        <v>-2.626691364</v>
      </c>
      <c r="J23" s="78">
        <f t="shared" si="0"/>
        <v>-4.7472793632643506E-6</v>
      </c>
      <c r="K23" s="78">
        <f>I23/'סכום נכסי הקרן'!$C$42</f>
        <v>-9.6829002184618607E-8</v>
      </c>
    </row>
    <row r="24" spans="2:11">
      <c r="B24" t="s">
        <v>2908</v>
      </c>
      <c r="C24" t="s">
        <v>2909</v>
      </c>
      <c r="D24" t="s">
        <v>210</v>
      </c>
      <c r="E24" t="s">
        <v>211</v>
      </c>
      <c r="F24" s="78">
        <v>0</v>
      </c>
      <c r="G24" t="s">
        <v>110</v>
      </c>
      <c r="H24" s="78">
        <v>0</v>
      </c>
      <c r="I24" s="77">
        <v>16.10446095</v>
      </c>
      <c r="J24" s="78">
        <f t="shared" si="0"/>
        <v>2.9105960514526443E-5</v>
      </c>
      <c r="K24" s="78">
        <f>I24/'סכום נכסי הקרן'!$C$42</f>
        <v>5.9366658218078154E-7</v>
      </c>
    </row>
    <row r="25" spans="2:11">
      <c r="B25" t="s">
        <v>2910</v>
      </c>
      <c r="C25" t="s">
        <v>2911</v>
      </c>
      <c r="D25" t="s">
        <v>210</v>
      </c>
      <c r="E25" t="s">
        <v>211</v>
      </c>
      <c r="F25" s="78">
        <v>0</v>
      </c>
      <c r="G25" t="s">
        <v>201</v>
      </c>
      <c r="H25" s="78">
        <v>0</v>
      </c>
      <c r="I25" s="77">
        <v>-61.982162010000003</v>
      </c>
      <c r="J25" s="78">
        <f t="shared" si="0"/>
        <v>-1.1202177866549709E-4</v>
      </c>
      <c r="K25" s="78">
        <f>I25/'סכום נכסי הקרן'!$C$42</f>
        <v>-2.2848786054308871E-6</v>
      </c>
    </row>
    <row r="26" spans="2:11">
      <c r="B26" t="s">
        <v>2912</v>
      </c>
      <c r="C26" t="s">
        <v>2913</v>
      </c>
      <c r="D26" t="s">
        <v>210</v>
      </c>
      <c r="E26" t="s">
        <v>211</v>
      </c>
      <c r="F26" s="78">
        <v>0</v>
      </c>
      <c r="G26" t="s">
        <v>113</v>
      </c>
      <c r="H26" s="78">
        <v>0</v>
      </c>
      <c r="I26" s="77">
        <v>-34.059924899000002</v>
      </c>
      <c r="J26" s="78">
        <f t="shared" si="0"/>
        <v>-6.1557281073604028E-5</v>
      </c>
      <c r="K26" s="78">
        <f>I26/'סכום נכסי הקרן'!$C$42</f>
        <v>-1.2555675888129266E-6</v>
      </c>
    </row>
    <row r="27" spans="2:11">
      <c r="B27" t="s">
        <v>2914</v>
      </c>
      <c r="C27" t="s">
        <v>2915</v>
      </c>
      <c r="D27" t="s">
        <v>210</v>
      </c>
      <c r="E27" t="s">
        <v>211</v>
      </c>
      <c r="F27" s="78">
        <v>0</v>
      </c>
      <c r="G27" t="s">
        <v>102</v>
      </c>
      <c r="H27" s="78">
        <v>0</v>
      </c>
      <c r="I27" s="77">
        <v>2.1999999999999999E-12</v>
      </c>
      <c r="J27" s="78">
        <f t="shared" si="0"/>
        <v>3.9761103045152328E-18</v>
      </c>
      <c r="K27" s="78">
        <f>I27/'סכום נכסי הקרן'!$C$42</f>
        <v>8.1099670759096052E-20</v>
      </c>
    </row>
    <row r="28" spans="2:11">
      <c r="B28" t="s">
        <v>2916</v>
      </c>
      <c r="C28" t="s">
        <v>2917</v>
      </c>
      <c r="D28" t="s">
        <v>210</v>
      </c>
      <c r="E28" t="s">
        <v>211</v>
      </c>
      <c r="F28" s="78">
        <v>0</v>
      </c>
      <c r="G28" t="s">
        <v>106</v>
      </c>
      <c r="H28" s="78">
        <v>0</v>
      </c>
      <c r="I28" s="77">
        <v>361217.36019018001</v>
      </c>
      <c r="J28" s="78">
        <f t="shared" si="0"/>
        <v>0.65283639455543874</v>
      </c>
      <c r="K28" s="78">
        <f>I28/'סכום נכסי הקרן'!$C$42</f>
        <v>1.3315731356315186E-2</v>
      </c>
    </row>
    <row r="29" spans="2:11">
      <c r="B29" t="s">
        <v>2918</v>
      </c>
      <c r="C29" t="s">
        <v>2919</v>
      </c>
      <c r="D29" t="s">
        <v>210</v>
      </c>
      <c r="E29" t="s">
        <v>211</v>
      </c>
      <c r="F29" s="78">
        <v>0</v>
      </c>
      <c r="G29" t="s">
        <v>197</v>
      </c>
      <c r="H29" s="78">
        <v>0</v>
      </c>
      <c r="I29" s="77">
        <v>220.16710980720001</v>
      </c>
      <c r="J29" s="78">
        <f t="shared" si="0"/>
        <v>3.9791305182715667E-4</v>
      </c>
      <c r="K29" s="78">
        <f>I29/'סכום נכסי הקרן'!$C$42</f>
        <v>8.1161273260662129E-6</v>
      </c>
    </row>
    <row r="30" spans="2:11">
      <c r="B30" t="s">
        <v>2920</v>
      </c>
      <c r="C30" t="s">
        <v>2921</v>
      </c>
      <c r="D30" t="s">
        <v>210</v>
      </c>
      <c r="E30" t="s">
        <v>211</v>
      </c>
      <c r="F30" s="78">
        <v>5.1499999999999997E-2</v>
      </c>
      <c r="G30" t="s">
        <v>102</v>
      </c>
      <c r="H30" s="78">
        <v>3.6299999999999999E-2</v>
      </c>
      <c r="I30" s="77">
        <v>-1532.41507</v>
      </c>
      <c r="J30" s="78">
        <f t="shared" si="0"/>
        <v>-2.7695687957370145E-3</v>
      </c>
      <c r="K30" s="78">
        <f>I30/'סכום נכסי הקרן'!$C$42</f>
        <v>-5.6490162565125975E-5</v>
      </c>
    </row>
    <row r="31" spans="2:11">
      <c r="B31" t="s">
        <v>2922</v>
      </c>
      <c r="C31" t="s">
        <v>2923</v>
      </c>
      <c r="D31" t="s">
        <v>210</v>
      </c>
      <c r="E31" t="s">
        <v>211</v>
      </c>
      <c r="F31" s="78">
        <v>0</v>
      </c>
      <c r="G31" t="s">
        <v>106</v>
      </c>
      <c r="H31" s="78">
        <v>0</v>
      </c>
      <c r="I31" s="77">
        <v>4276.2391154699999</v>
      </c>
      <c r="J31" s="78">
        <f t="shared" si="0"/>
        <v>7.7285447325415322E-3</v>
      </c>
      <c r="K31" s="78">
        <f>I31/'סכום נכסי הקרן'!$C$42</f>
        <v>1.5763708379626598E-4</v>
      </c>
    </row>
    <row r="32" spans="2:11">
      <c r="B32" t="s">
        <v>2924</v>
      </c>
      <c r="C32" t="s">
        <v>2925</v>
      </c>
      <c r="D32" t="s">
        <v>210</v>
      </c>
      <c r="E32" t="s">
        <v>211</v>
      </c>
      <c r="F32" s="78">
        <v>0</v>
      </c>
      <c r="G32" t="s">
        <v>102</v>
      </c>
      <c r="H32" s="78">
        <v>0</v>
      </c>
      <c r="I32" s="77">
        <v>36392.912069999998</v>
      </c>
      <c r="J32" s="78">
        <f t="shared" si="0"/>
        <v>6.577374213311081E-2</v>
      </c>
      <c r="K32" s="78">
        <f>I32/'סכום נכסי הקרן'!$C$42</f>
        <v>1.3415696303826058E-3</v>
      </c>
    </row>
    <row r="33" spans="2:11">
      <c r="B33" t="s">
        <v>2926</v>
      </c>
      <c r="C33" t="s">
        <v>2927</v>
      </c>
      <c r="D33" t="s">
        <v>206</v>
      </c>
      <c r="E33" t="s">
        <v>207</v>
      </c>
      <c r="F33" s="78">
        <v>0</v>
      </c>
      <c r="G33" t="s">
        <v>102</v>
      </c>
      <c r="H33" s="78">
        <v>0</v>
      </c>
      <c r="I33" s="77">
        <v>-3858.6071400000001</v>
      </c>
      <c r="J33" s="78">
        <f t="shared" si="0"/>
        <v>-6.9737489138318419E-3</v>
      </c>
      <c r="K33" s="78">
        <f>I33/'סכום נכסי הקרן'!$C$42</f>
        <v>-1.4224171301940785E-4</v>
      </c>
    </row>
    <row r="34" spans="2:11">
      <c r="B34" t="s">
        <v>2928</v>
      </c>
      <c r="C34" t="s">
        <v>2929</v>
      </c>
      <c r="D34" t="s">
        <v>206</v>
      </c>
      <c r="E34" t="s">
        <v>207</v>
      </c>
      <c r="F34" s="78">
        <v>0</v>
      </c>
      <c r="G34" t="s">
        <v>106</v>
      </c>
      <c r="H34" s="78">
        <v>0</v>
      </c>
      <c r="I34" s="77">
        <v>133682.76840576</v>
      </c>
      <c r="J34" s="78">
        <f t="shared" si="0"/>
        <v>0.24160792408830259</v>
      </c>
      <c r="K34" s="78">
        <f>I34/'סכום נכסי הקרן'!$C$42</f>
        <v>4.9280129563052839E-3</v>
      </c>
    </row>
    <row r="35" spans="2:11">
      <c r="B35" t="s">
        <v>234</v>
      </c>
      <c r="C35">
        <v>88820001</v>
      </c>
      <c r="D35" t="s">
        <v>206</v>
      </c>
      <c r="E35" t="s">
        <v>207</v>
      </c>
      <c r="F35" s="92">
        <v>0</v>
      </c>
      <c r="G35" t="s">
        <v>106</v>
      </c>
      <c r="H35" s="92">
        <v>0</v>
      </c>
      <c r="I35" s="93">
        <v>17800.45879149</v>
      </c>
      <c r="J35" s="78">
        <f t="shared" si="0"/>
        <v>3.2171176193610068E-2</v>
      </c>
      <c r="K35" s="78">
        <f>I35/'סכום נכסי הקרן'!$C$42</f>
        <v>6.5618697606849817E-4</v>
      </c>
    </row>
    <row r="36" spans="2:11">
      <c r="B36" t="s">
        <v>2930</v>
      </c>
      <c r="C36" t="s">
        <v>2931</v>
      </c>
      <c r="D36" t="s">
        <v>206</v>
      </c>
      <c r="E36" t="s">
        <v>207</v>
      </c>
      <c r="F36" s="78">
        <v>0</v>
      </c>
      <c r="G36" t="s">
        <v>102</v>
      </c>
      <c r="H36" s="78">
        <v>0</v>
      </c>
      <c r="I36" s="77">
        <v>10329.14804</v>
      </c>
      <c r="J36" s="78">
        <f t="shared" si="0"/>
        <v>1.8668105435776055E-2</v>
      </c>
      <c r="K36" s="78">
        <f>I36/'סכום נכסי הקרן'!$C$42</f>
        <v>3.8076841148452833E-4</v>
      </c>
    </row>
    <row r="37" spans="2:11">
      <c r="B37" s="79" t="s">
        <v>235</v>
      </c>
      <c r="D37" s="19"/>
      <c r="E37" s="19"/>
      <c r="F37" s="19"/>
      <c r="G37" s="19"/>
      <c r="H37" s="80">
        <v>0</v>
      </c>
      <c r="I37" s="81">
        <v>0</v>
      </c>
      <c r="J37" s="80">
        <f t="shared" si="0"/>
        <v>0</v>
      </c>
      <c r="K37" s="80">
        <f>I37/'סכום נכסי הקרן'!$C$42</f>
        <v>0</v>
      </c>
    </row>
    <row r="38" spans="2:11">
      <c r="B38" t="s">
        <v>210</v>
      </c>
      <c r="C38" t="s">
        <v>210</v>
      </c>
      <c r="D38" t="s">
        <v>210</v>
      </c>
      <c r="E38" s="19"/>
      <c r="F38" s="78">
        <v>0</v>
      </c>
      <c r="G38" t="s">
        <v>210</v>
      </c>
      <c r="H38" s="78">
        <v>0</v>
      </c>
      <c r="I38" s="77">
        <v>0</v>
      </c>
      <c r="J38" s="78">
        <f t="shared" si="0"/>
        <v>0</v>
      </c>
      <c r="K38" s="78">
        <f>I38/'סכום נכסי הקרן'!$C$42</f>
        <v>0</v>
      </c>
    </row>
    <row r="39" spans="2:11">
      <c r="D39" s="19"/>
      <c r="E39" s="19"/>
      <c r="F39" s="19"/>
      <c r="G39" s="19"/>
      <c r="H39" s="19"/>
    </row>
    <row r="40" spans="2:11">
      <c r="D40" s="19"/>
      <c r="E40" s="19"/>
      <c r="F40" s="19"/>
      <c r="G40" s="19"/>
      <c r="H40" s="19"/>
    </row>
    <row r="41" spans="2:11">
      <c r="D41" s="19"/>
      <c r="E41" s="19"/>
      <c r="F41" s="19"/>
      <c r="G41" s="19"/>
      <c r="H41" s="19"/>
    </row>
    <row r="42" spans="2:11"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D602" s="19"/>
      <c r="E602" s="19"/>
      <c r="F602" s="19"/>
      <c r="G602" s="19"/>
      <c r="H602" s="19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  <row r="608" spans="4:8">
      <c r="E608" s="55"/>
      <c r="G608" s="55"/>
    </row>
  </sheetData>
  <mergeCells count="1">
    <mergeCell ref="B7:K7"/>
  </mergeCells>
  <dataValidations count="1">
    <dataValidation allowBlank="1" showInputMessage="1" showErrorMessage="1" sqref="A1:XFD34 J35:XFD35 A35 H35 F35 A36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69"/>
  <sheetViews>
    <sheetView rightToLeft="1" topLeftCell="A221" workbookViewId="0">
      <selection activeCell="N236" sqref="N23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45197</v>
      </c>
    </row>
    <row r="2" spans="2:17" s="1" customFormat="1">
      <c r="B2" s="2" t="s">
        <v>1</v>
      </c>
      <c r="C2" s="12" t="s">
        <v>2932</v>
      </c>
    </row>
    <row r="3" spans="2:17" s="1" customFormat="1">
      <c r="B3" s="2" t="s">
        <v>2</v>
      </c>
      <c r="C3" s="26" t="s">
        <v>2933</v>
      </c>
    </row>
    <row r="4" spans="2:17" s="1" customFormat="1">
      <c r="B4" s="2" t="s">
        <v>3</v>
      </c>
    </row>
    <row r="5" spans="2:17">
      <c r="B5" s="2"/>
    </row>
    <row r="7" spans="2:17" ht="26.25" customHeight="1">
      <c r="B7" s="120" t="s">
        <v>167</v>
      </c>
      <c r="C7" s="121"/>
      <c r="D7" s="121"/>
    </row>
    <row r="8" spans="2:17" s="19" customFormat="1" ht="47.25">
      <c r="B8" s="50" t="s">
        <v>96</v>
      </c>
      <c r="C8" s="56" t="s">
        <v>168</v>
      </c>
      <c r="D8" s="57" t="s">
        <v>169</v>
      </c>
    </row>
    <row r="9" spans="2:17" s="19" customFormat="1">
      <c r="B9" s="20"/>
      <c r="C9" s="31" t="s">
        <v>183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170</v>
      </c>
      <c r="C11" s="75">
        <f>C12+C69</f>
        <v>2286393.0540130422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f>SUM(C13:C68)</f>
        <v>547065.94765408954</v>
      </c>
    </row>
    <row r="13" spans="2:17">
      <c r="B13" t="s">
        <v>2943</v>
      </c>
      <c r="C13" s="85">
        <v>3682.0141152000001</v>
      </c>
      <c r="D13" s="86">
        <v>45291</v>
      </c>
    </row>
    <row r="14" spans="2:17">
      <c r="B14" t="s">
        <v>2972</v>
      </c>
      <c r="C14" s="85">
        <v>559.30079999999998</v>
      </c>
      <c r="D14" s="86">
        <v>45291</v>
      </c>
    </row>
    <row r="15" spans="2:17">
      <c r="B15" t="s">
        <v>4744</v>
      </c>
      <c r="C15" s="85">
        <v>1698.465091535817</v>
      </c>
      <c r="D15" s="86">
        <v>45340</v>
      </c>
    </row>
    <row r="16" spans="2:17">
      <c r="B16" t="s">
        <v>4767</v>
      </c>
      <c r="C16" s="85">
        <v>9089.8527000000013</v>
      </c>
      <c r="D16" s="86">
        <v>45363</v>
      </c>
    </row>
    <row r="17" spans="2:4">
      <c r="B17" t="s">
        <v>4774</v>
      </c>
      <c r="C17" s="85">
        <v>2579.0082366771244</v>
      </c>
      <c r="D17" s="86">
        <v>45383</v>
      </c>
    </row>
    <row r="18" spans="2:4">
      <c r="B18" t="s">
        <v>4745</v>
      </c>
      <c r="C18" s="85">
        <v>22075.861030289652</v>
      </c>
      <c r="D18" s="86">
        <v>45473</v>
      </c>
    </row>
    <row r="19" spans="2:4">
      <c r="B19" t="s">
        <v>2936</v>
      </c>
      <c r="C19" s="85">
        <v>2919.3491800000002</v>
      </c>
      <c r="D19" s="86">
        <v>45534</v>
      </c>
    </row>
    <row r="20" spans="2:4">
      <c r="B20" t="s">
        <v>2942</v>
      </c>
      <c r="C20" s="85">
        <v>106.80608000000001</v>
      </c>
      <c r="D20" s="86">
        <v>45534</v>
      </c>
    </row>
    <row r="21" spans="2:4">
      <c r="B21" t="s">
        <v>2935</v>
      </c>
      <c r="C21" s="85">
        <v>702.47740552959999</v>
      </c>
      <c r="D21" s="86">
        <v>45536</v>
      </c>
    </row>
    <row r="22" spans="2:4">
      <c r="B22" t="s">
        <v>2934</v>
      </c>
      <c r="C22" s="85">
        <v>1329.318</v>
      </c>
      <c r="D22" s="86">
        <v>45563</v>
      </c>
    </row>
    <row r="23" spans="2:4">
      <c r="B23" t="s">
        <v>2939</v>
      </c>
      <c r="C23" s="85">
        <v>1831.0104332800001</v>
      </c>
      <c r="D23" s="86">
        <v>45640</v>
      </c>
    </row>
    <row r="24" spans="2:4">
      <c r="B24" t="s">
        <v>2970</v>
      </c>
      <c r="C24" s="85">
        <v>46.289430000000003</v>
      </c>
      <c r="D24" s="86">
        <v>45657</v>
      </c>
    </row>
    <row r="25" spans="2:4">
      <c r="B25" t="s">
        <v>2937</v>
      </c>
      <c r="C25" s="85">
        <v>26.439135999999998</v>
      </c>
      <c r="D25" s="86">
        <v>45778</v>
      </c>
    </row>
    <row r="26" spans="2:4">
      <c r="B26" t="s">
        <v>2938</v>
      </c>
      <c r="C26" s="85">
        <v>4129.6646455999999</v>
      </c>
      <c r="D26" s="86">
        <v>45823</v>
      </c>
    </row>
    <row r="27" spans="2:4">
      <c r="B27" t="s">
        <v>4768</v>
      </c>
      <c r="C27" s="85">
        <v>11343.325449999997</v>
      </c>
      <c r="D27" s="86">
        <v>45838</v>
      </c>
    </row>
    <row r="28" spans="2:4">
      <c r="B28" t="s">
        <v>4764</v>
      </c>
      <c r="C28" s="85">
        <v>25801.549030896596</v>
      </c>
      <c r="D28" s="86">
        <v>45935</v>
      </c>
    </row>
    <row r="29" spans="2:4">
      <c r="B29" t="s">
        <v>4763</v>
      </c>
      <c r="C29" s="85">
        <v>22565.447355810582</v>
      </c>
      <c r="D29" s="86">
        <v>46022</v>
      </c>
    </row>
    <row r="30" spans="2:4">
      <c r="B30" t="s">
        <v>4750</v>
      </c>
      <c r="C30" s="85">
        <v>18093.05488601144</v>
      </c>
      <c r="D30" s="86">
        <v>46022</v>
      </c>
    </row>
    <row r="31" spans="2:4">
      <c r="B31" t="s">
        <v>2940</v>
      </c>
      <c r="C31" s="85">
        <v>2194.3667242743672</v>
      </c>
      <c r="D31" s="86">
        <v>46054</v>
      </c>
    </row>
    <row r="32" spans="2:4">
      <c r="B32" t="s">
        <v>2941</v>
      </c>
      <c r="C32" s="85">
        <v>2452.1399235200001</v>
      </c>
      <c r="D32" s="86">
        <v>46132</v>
      </c>
    </row>
    <row r="33" spans="2:4">
      <c r="B33" t="s">
        <v>2949</v>
      </c>
      <c r="C33" s="85">
        <v>5927.8883729999998</v>
      </c>
      <c r="D33" s="86">
        <v>46539</v>
      </c>
    </row>
    <row r="34" spans="2:4">
      <c r="B34" t="s">
        <v>2945</v>
      </c>
      <c r="C34" s="85">
        <v>3607.0509101535999</v>
      </c>
      <c r="D34" s="86">
        <v>46631</v>
      </c>
    </row>
    <row r="35" spans="2:4">
      <c r="B35" t="s">
        <v>2951</v>
      </c>
      <c r="C35" s="85">
        <v>16069.043155299998</v>
      </c>
      <c r="D35" s="86">
        <v>46661</v>
      </c>
    </row>
    <row r="36" spans="2:4">
      <c r="B36" t="s">
        <v>2955</v>
      </c>
      <c r="C36" s="85">
        <v>18290.600010000002</v>
      </c>
      <c r="D36" s="86">
        <v>46661</v>
      </c>
    </row>
    <row r="37" spans="2:4">
      <c r="B37" t="s">
        <v>4804</v>
      </c>
      <c r="C37" s="85">
        <v>29310.284553298476</v>
      </c>
      <c r="D37" s="86">
        <v>46698</v>
      </c>
    </row>
    <row r="38" spans="2:4">
      <c r="B38" t="s">
        <v>2944</v>
      </c>
      <c r="C38" s="85">
        <v>2497.8508752002513</v>
      </c>
      <c r="D38" s="86">
        <v>46752</v>
      </c>
    </row>
    <row r="39" spans="2:4">
      <c r="B39" t="s">
        <v>2952</v>
      </c>
      <c r="C39" s="85">
        <v>8358.7801611344003</v>
      </c>
      <c r="D39" s="86">
        <v>46772</v>
      </c>
    </row>
    <row r="40" spans="2:4">
      <c r="B40" t="s">
        <v>4773</v>
      </c>
      <c r="C40" s="85">
        <v>70985.326750409338</v>
      </c>
      <c r="D40" s="86">
        <v>46871</v>
      </c>
    </row>
    <row r="41" spans="2:4">
      <c r="B41" t="s">
        <v>2956</v>
      </c>
      <c r="C41" s="85">
        <v>6859.7914099999998</v>
      </c>
      <c r="D41" s="86">
        <v>47118</v>
      </c>
    </row>
    <row r="42" spans="2:4">
      <c r="B42" t="s">
        <v>2948</v>
      </c>
      <c r="C42" s="85">
        <v>4370.9117411072002</v>
      </c>
      <c r="D42" s="86">
        <v>47209</v>
      </c>
    </row>
    <row r="43" spans="2:4">
      <c r="B43" t="s">
        <v>2953</v>
      </c>
      <c r="C43" s="85">
        <v>1112.4643613999999</v>
      </c>
      <c r="D43" s="86">
        <v>47209</v>
      </c>
    </row>
    <row r="44" spans="2:4">
      <c r="B44" t="s">
        <v>2969</v>
      </c>
      <c r="C44" s="85">
        <v>23854.352454030348</v>
      </c>
      <c r="D44" s="86">
        <v>47308</v>
      </c>
    </row>
    <row r="45" spans="2:4">
      <c r="B45" t="s">
        <v>4805</v>
      </c>
      <c r="C45" s="85">
        <v>49688.627558120068</v>
      </c>
      <c r="D45" s="86">
        <v>47391</v>
      </c>
    </row>
    <row r="46" spans="2:4">
      <c r="B46" t="s">
        <v>2946</v>
      </c>
      <c r="C46" s="85">
        <v>2614.9870831379999</v>
      </c>
      <c r="D46" s="86">
        <v>47467</v>
      </c>
    </row>
    <row r="47" spans="2:4">
      <c r="B47" t="s">
        <v>2960</v>
      </c>
      <c r="C47" s="85">
        <v>80.156852479999984</v>
      </c>
      <c r="D47" s="86">
        <v>47566</v>
      </c>
    </row>
    <row r="48" spans="2:4">
      <c r="B48" t="s">
        <v>2957</v>
      </c>
      <c r="C48" s="85">
        <v>2126.2319520000001</v>
      </c>
      <c r="D48" s="86">
        <v>47848</v>
      </c>
    </row>
    <row r="49" spans="2:4">
      <c r="B49" t="s">
        <v>2962</v>
      </c>
      <c r="C49" s="85">
        <v>79.707876639999981</v>
      </c>
      <c r="D49" s="86">
        <v>47848</v>
      </c>
    </row>
    <row r="50" spans="2:4">
      <c r="B50" t="s">
        <v>2958</v>
      </c>
      <c r="C50" s="85">
        <v>85.649110719999982</v>
      </c>
      <c r="D50" s="86">
        <v>47907</v>
      </c>
    </row>
    <row r="51" spans="2:4">
      <c r="B51" t="s">
        <v>2971</v>
      </c>
      <c r="C51" s="85">
        <v>56077.563470000001</v>
      </c>
      <c r="D51" s="86">
        <v>47938</v>
      </c>
    </row>
    <row r="52" spans="2:4">
      <c r="B52" t="s">
        <v>2961</v>
      </c>
      <c r="C52" s="85">
        <v>11196.603206240001</v>
      </c>
      <c r="D52" s="86">
        <v>47969</v>
      </c>
    </row>
    <row r="53" spans="2:4">
      <c r="B53" t="s">
        <v>2973</v>
      </c>
      <c r="C53" s="85">
        <v>13828.621209999999</v>
      </c>
      <c r="D53" s="86">
        <v>47969</v>
      </c>
    </row>
    <row r="54" spans="2:4">
      <c r="B54" t="s">
        <v>2964</v>
      </c>
      <c r="C54" s="85">
        <v>3487.4727074874727</v>
      </c>
      <c r="D54" s="86">
        <v>48212</v>
      </c>
    </row>
    <row r="55" spans="2:4">
      <c r="B55" t="s">
        <v>2965</v>
      </c>
      <c r="C55" s="85">
        <v>4707.2675247072666</v>
      </c>
      <c r="D55" s="86">
        <v>48212</v>
      </c>
    </row>
    <row r="56" spans="2:4">
      <c r="B56" t="s">
        <v>2947</v>
      </c>
      <c r="C56" s="85">
        <v>1475.2442521792002</v>
      </c>
      <c r="D56" s="86">
        <v>48214</v>
      </c>
    </row>
    <row r="57" spans="2:4">
      <c r="B57" t="s">
        <v>2950</v>
      </c>
      <c r="C57" s="85">
        <v>2084.6641542400002</v>
      </c>
      <c r="D57" s="86">
        <v>48214</v>
      </c>
    </row>
    <row r="58" spans="2:4">
      <c r="B58" t="s">
        <v>2966</v>
      </c>
      <c r="C58" s="85">
        <v>15006.588108286589</v>
      </c>
      <c r="D58" s="86">
        <v>48233</v>
      </c>
    </row>
    <row r="59" spans="2:4">
      <c r="B59" t="s">
        <v>2963</v>
      </c>
      <c r="C59" s="85">
        <v>6049.1129500491134</v>
      </c>
      <c r="D59" s="86">
        <v>48274</v>
      </c>
    </row>
    <row r="60" spans="2:4">
      <c r="B60" t="s">
        <v>2795</v>
      </c>
      <c r="C60" s="85">
        <v>3184.5618127845623</v>
      </c>
      <c r="D60" s="86">
        <v>48274</v>
      </c>
    </row>
    <row r="61" spans="2:4">
      <c r="B61" t="s">
        <v>2967</v>
      </c>
      <c r="C61" s="85">
        <v>55.815409919999993</v>
      </c>
      <c r="D61" s="86">
        <v>48297</v>
      </c>
    </row>
    <row r="62" spans="2:4">
      <c r="B62" t="s">
        <v>2968</v>
      </c>
      <c r="C62" s="85">
        <v>21140.05861314006</v>
      </c>
      <c r="D62" s="86">
        <v>48297</v>
      </c>
    </row>
    <row r="63" spans="2:4">
      <c r="B63" t="s">
        <v>4727</v>
      </c>
      <c r="C63" s="85">
        <v>2390.7880443033305</v>
      </c>
      <c r="D63" s="86">
        <v>48482</v>
      </c>
    </row>
    <row r="64" spans="2:4">
      <c r="B64" t="s">
        <v>2959</v>
      </c>
      <c r="C64" s="85">
        <v>8732.5948800000006</v>
      </c>
      <c r="D64" s="86">
        <v>48700</v>
      </c>
    </row>
    <row r="65" spans="2:4">
      <c r="B65" t="s">
        <v>4739</v>
      </c>
      <c r="C65" s="85">
        <v>890.52232478986855</v>
      </c>
      <c r="D65" s="86">
        <v>48844</v>
      </c>
    </row>
    <row r="66" spans="2:4">
      <c r="B66" t="s">
        <v>2954</v>
      </c>
      <c r="C66" s="85">
        <v>13986.961640000001</v>
      </c>
      <c r="D66" s="86">
        <v>50256</v>
      </c>
    </row>
    <row r="67" spans="2:4">
      <c r="B67" t="s">
        <v>4806</v>
      </c>
      <c r="C67" s="85">
        <v>3626.0625032051821</v>
      </c>
      <c r="D67" s="86">
        <v>52047</v>
      </c>
    </row>
    <row r="68" spans="2:4">
      <c r="B68"/>
      <c r="C68" s="77"/>
    </row>
    <row r="69" spans="2:4">
      <c r="B69" s="79" t="s">
        <v>235</v>
      </c>
      <c r="C69" s="81">
        <f>SUM(C70:C244)</f>
        <v>1739327.1063589526</v>
      </c>
    </row>
    <row r="70" spans="2:4">
      <c r="B70" t="s">
        <v>2975</v>
      </c>
      <c r="C70" s="85">
        <v>382.70834389999999</v>
      </c>
      <c r="D70" s="86">
        <v>45201</v>
      </c>
    </row>
    <row r="71" spans="2:4">
      <c r="B71" t="s">
        <v>2976</v>
      </c>
      <c r="C71" s="85">
        <v>714.83179199999995</v>
      </c>
      <c r="D71" s="86">
        <v>45230</v>
      </c>
    </row>
    <row r="72" spans="2:4">
      <c r="B72" t="s">
        <v>4789</v>
      </c>
      <c r="C72" s="85">
        <v>74.055576489422094</v>
      </c>
      <c r="D72" s="86">
        <v>45239</v>
      </c>
    </row>
    <row r="73" spans="2:4">
      <c r="B73" t="s">
        <v>2992</v>
      </c>
      <c r="C73" s="85">
        <v>12636.328095608</v>
      </c>
      <c r="D73" s="86">
        <v>45343</v>
      </c>
    </row>
    <row r="74" spans="2:4">
      <c r="B74" t="s">
        <v>2974</v>
      </c>
      <c r="C74" s="85">
        <v>463.36172800000003</v>
      </c>
      <c r="D74" s="86">
        <v>45358</v>
      </c>
    </row>
    <row r="75" spans="2:4">
      <c r="B75" t="s">
        <v>4776</v>
      </c>
      <c r="C75" s="85">
        <v>86.458552345556399</v>
      </c>
      <c r="D75" s="86">
        <v>45371</v>
      </c>
    </row>
    <row r="76" spans="2:4">
      <c r="B76" t="s">
        <v>2981</v>
      </c>
      <c r="C76" s="85">
        <v>3923.10641078239</v>
      </c>
      <c r="D76" s="86">
        <v>45383</v>
      </c>
    </row>
    <row r="77" spans="2:4">
      <c r="B77" t="s">
        <v>2998</v>
      </c>
      <c r="C77" s="85">
        <v>5587.9569226080439</v>
      </c>
      <c r="D77" s="86">
        <v>45485</v>
      </c>
    </row>
    <row r="78" spans="2:4">
      <c r="B78" t="s">
        <v>2988</v>
      </c>
      <c r="C78" s="85">
        <v>5013.5506234519999</v>
      </c>
      <c r="D78" s="86">
        <v>45494</v>
      </c>
    </row>
    <row r="79" spans="2:4">
      <c r="B79" t="s">
        <v>4803</v>
      </c>
      <c r="C79" s="85">
        <v>262.58345578269837</v>
      </c>
      <c r="D79" s="86">
        <v>45515</v>
      </c>
    </row>
    <row r="80" spans="2:4">
      <c r="B80" t="s">
        <v>4807</v>
      </c>
      <c r="C80" s="85">
        <v>1660.3770909879254</v>
      </c>
      <c r="D80" s="86">
        <v>45515</v>
      </c>
    </row>
    <row r="81" spans="2:4">
      <c r="B81" t="s">
        <v>4788</v>
      </c>
      <c r="C81" s="85">
        <v>3464.1529235239382</v>
      </c>
      <c r="D81" s="86">
        <v>45553</v>
      </c>
    </row>
    <row r="82" spans="2:4">
      <c r="B82" t="s">
        <v>3006</v>
      </c>
      <c r="C82" s="85">
        <v>21218.655395115202</v>
      </c>
      <c r="D82" s="86">
        <v>45557</v>
      </c>
    </row>
    <row r="83" spans="2:4">
      <c r="B83" t="s">
        <v>4798</v>
      </c>
      <c r="C83" s="85">
        <v>4726.0085921433874</v>
      </c>
      <c r="D83" s="86">
        <v>45602</v>
      </c>
    </row>
    <row r="84" spans="2:4">
      <c r="B84" t="s">
        <v>4778</v>
      </c>
      <c r="C84" s="85">
        <v>4622.2878499999997</v>
      </c>
      <c r="D84" s="86">
        <v>45615</v>
      </c>
    </row>
    <row r="85" spans="2:4">
      <c r="B85" t="s">
        <v>2997</v>
      </c>
      <c r="C85" s="85">
        <v>1633.6770994739998</v>
      </c>
      <c r="D85" s="86">
        <v>45710</v>
      </c>
    </row>
    <row r="86" spans="2:4">
      <c r="B86" t="s">
        <v>2977</v>
      </c>
      <c r="C86" s="85">
        <v>3888.4379628208003</v>
      </c>
      <c r="D86" s="86">
        <v>45748</v>
      </c>
    </row>
    <row r="87" spans="2:4">
      <c r="B87" t="s">
        <v>3005</v>
      </c>
      <c r="C87" s="85">
        <v>254.52881366501998</v>
      </c>
      <c r="D87" s="86">
        <v>45777</v>
      </c>
    </row>
    <row r="88" spans="2:4">
      <c r="B88" t="s">
        <v>3007</v>
      </c>
      <c r="C88" s="85">
        <v>5293.085843987903</v>
      </c>
      <c r="D88" s="86">
        <v>45778</v>
      </c>
    </row>
    <row r="89" spans="2:4">
      <c r="B89" t="s">
        <v>2978</v>
      </c>
      <c r="C89" s="85">
        <v>2042.9466851199998</v>
      </c>
      <c r="D89" s="86">
        <v>45798</v>
      </c>
    </row>
    <row r="90" spans="2:4">
      <c r="B90" t="s">
        <v>2979</v>
      </c>
      <c r="C90" s="85">
        <v>2829.8173118209997</v>
      </c>
      <c r="D90" s="86">
        <v>45806</v>
      </c>
    </row>
    <row r="91" spans="2:4">
      <c r="B91" t="s">
        <v>4808</v>
      </c>
      <c r="C91" s="85">
        <v>526.84841695604018</v>
      </c>
      <c r="D91" s="86">
        <v>45830</v>
      </c>
    </row>
    <row r="92" spans="2:4">
      <c r="B92" t="s">
        <v>2980</v>
      </c>
      <c r="C92" s="85">
        <v>1176.6167401144598</v>
      </c>
      <c r="D92" s="86">
        <v>45838</v>
      </c>
    </row>
    <row r="93" spans="2:4">
      <c r="B93" t="s">
        <v>2982</v>
      </c>
      <c r="C93" s="85">
        <v>92.120465919999987</v>
      </c>
      <c r="D93" s="86">
        <v>45855</v>
      </c>
    </row>
    <row r="94" spans="2:4">
      <c r="B94" t="s">
        <v>3017</v>
      </c>
      <c r="C94" s="85">
        <v>982.69233394999992</v>
      </c>
      <c r="D94" s="86">
        <v>45869</v>
      </c>
    </row>
    <row r="95" spans="2:4">
      <c r="B95" t="s">
        <v>3022</v>
      </c>
      <c r="C95" s="85">
        <v>2838.5885849999995</v>
      </c>
      <c r="D95" s="86">
        <v>45869</v>
      </c>
    </row>
    <row r="96" spans="2:4">
      <c r="B96" t="s">
        <v>3068</v>
      </c>
      <c r="C96" s="85">
        <v>18159.098984816999</v>
      </c>
      <c r="D96" s="86">
        <v>45930</v>
      </c>
    </row>
    <row r="97" spans="2:4">
      <c r="B97" t="s">
        <v>3015</v>
      </c>
      <c r="C97" s="85">
        <v>46.42827575199999</v>
      </c>
      <c r="D97" s="86">
        <v>45939</v>
      </c>
    </row>
    <row r="98" spans="2:4">
      <c r="B98" t="s">
        <v>2990</v>
      </c>
      <c r="C98" s="85">
        <v>8378.9977558239989</v>
      </c>
      <c r="D98" s="86">
        <v>46012</v>
      </c>
    </row>
    <row r="99" spans="2:4">
      <c r="B99" t="s">
        <v>4772</v>
      </c>
      <c r="C99" s="85">
        <v>112.7671358335086</v>
      </c>
      <c r="D99" s="86">
        <v>46014</v>
      </c>
    </row>
    <row r="100" spans="2:4">
      <c r="B100" t="s">
        <v>3120</v>
      </c>
      <c r="C100" s="85">
        <v>8.4128000000000013E-4</v>
      </c>
      <c r="D100" s="86">
        <v>46023</v>
      </c>
    </row>
    <row r="101" spans="2:4">
      <c r="B101" t="s">
        <v>2985</v>
      </c>
      <c r="C101" s="85">
        <v>4612.3764896000002</v>
      </c>
      <c r="D101" s="86">
        <v>46054</v>
      </c>
    </row>
    <row r="102" spans="2:4">
      <c r="B102" t="s">
        <v>2983</v>
      </c>
      <c r="C102" s="85">
        <v>6858.3018266335994</v>
      </c>
      <c r="D102" s="86">
        <v>46082</v>
      </c>
    </row>
    <row r="103" spans="2:4">
      <c r="B103" t="s">
        <v>3061</v>
      </c>
      <c r="C103" s="85">
        <v>51.26637957126637</v>
      </c>
      <c r="D103" s="86">
        <v>46082</v>
      </c>
    </row>
    <row r="104" spans="2:4">
      <c r="B104" t="s">
        <v>3063</v>
      </c>
      <c r="C104" s="85">
        <v>12067.702528800002</v>
      </c>
      <c r="D104" s="86">
        <v>46112</v>
      </c>
    </row>
    <row r="105" spans="2:4">
      <c r="B105" t="s">
        <v>3078</v>
      </c>
      <c r="C105" s="85">
        <v>20368.153782787202</v>
      </c>
      <c r="D105" s="86">
        <v>46149</v>
      </c>
    </row>
    <row r="106" spans="2:4">
      <c r="B106" t="s">
        <v>3003</v>
      </c>
      <c r="C106" s="85">
        <v>8095.2940065599996</v>
      </c>
      <c r="D106" s="86">
        <v>46201</v>
      </c>
    </row>
    <row r="107" spans="2:4">
      <c r="B107" t="s">
        <v>3054</v>
      </c>
      <c r="C107" s="85">
        <v>7222.1965292799978</v>
      </c>
      <c r="D107" s="86">
        <v>46203</v>
      </c>
    </row>
    <row r="108" spans="2:4">
      <c r="B108" t="s">
        <v>2779</v>
      </c>
      <c r="C108" s="85">
        <v>868.81060568478915</v>
      </c>
      <c r="D108" s="86">
        <v>46326</v>
      </c>
    </row>
    <row r="109" spans="2:4">
      <c r="B109" t="s">
        <v>3023</v>
      </c>
      <c r="C109" s="85">
        <v>3.9960799999999997E-4</v>
      </c>
      <c r="D109" s="86">
        <v>46326</v>
      </c>
    </row>
    <row r="110" spans="2:4">
      <c r="B110" t="s">
        <v>3030</v>
      </c>
      <c r="C110" s="85">
        <v>29.333255067199996</v>
      </c>
      <c r="D110" s="86">
        <v>46326</v>
      </c>
    </row>
    <row r="111" spans="2:4">
      <c r="B111" t="s">
        <v>3056</v>
      </c>
      <c r="C111" s="85">
        <v>165.66692408960003</v>
      </c>
      <c r="D111" s="86">
        <v>46326</v>
      </c>
    </row>
    <row r="112" spans="2:4">
      <c r="B112" t="s">
        <v>3057</v>
      </c>
      <c r="C112" s="85">
        <v>196.23653648159998</v>
      </c>
      <c r="D112" s="86">
        <v>46326</v>
      </c>
    </row>
    <row r="113" spans="2:4">
      <c r="B113" t="s">
        <v>3062</v>
      </c>
      <c r="C113" s="85">
        <v>289.96326518879999</v>
      </c>
      <c r="D113" s="86">
        <v>46326</v>
      </c>
    </row>
    <row r="114" spans="2:4">
      <c r="B114" t="s">
        <v>3074</v>
      </c>
      <c r="C114" s="85">
        <v>187.49269318399996</v>
      </c>
      <c r="D114" s="86">
        <v>46326</v>
      </c>
    </row>
    <row r="115" spans="2:4">
      <c r="B115" t="s">
        <v>2987</v>
      </c>
      <c r="C115" s="85">
        <v>3381.7915815168003</v>
      </c>
      <c r="D115" s="86">
        <v>46371</v>
      </c>
    </row>
    <row r="116" spans="2:4">
      <c r="B116" t="s">
        <v>3043</v>
      </c>
      <c r="C116" s="85">
        <v>15040.181857839816</v>
      </c>
      <c r="D116" s="86">
        <v>46417</v>
      </c>
    </row>
    <row r="117" spans="2:4">
      <c r="B117" t="s">
        <v>4779</v>
      </c>
      <c r="C117" s="85">
        <v>8298.8569271236229</v>
      </c>
      <c r="D117" s="86">
        <v>46418</v>
      </c>
    </row>
    <row r="118" spans="2:4">
      <c r="B118" t="s">
        <v>3044</v>
      </c>
      <c r="C118" s="85">
        <v>16366.778455781368</v>
      </c>
      <c r="D118" s="86">
        <v>46465</v>
      </c>
    </row>
    <row r="119" spans="2:4">
      <c r="B119" t="s">
        <v>2995</v>
      </c>
      <c r="C119" s="85">
        <v>2387.88789008</v>
      </c>
      <c r="D119" s="86">
        <v>46482</v>
      </c>
    </row>
    <row r="120" spans="2:4">
      <c r="B120" t="s">
        <v>3026</v>
      </c>
      <c r="C120" s="85">
        <v>1232.018334609</v>
      </c>
      <c r="D120" s="86">
        <v>46524</v>
      </c>
    </row>
    <row r="121" spans="2:4">
      <c r="B121" t="s">
        <v>3034</v>
      </c>
      <c r="C121" s="85">
        <v>7337.7838030622152</v>
      </c>
      <c r="D121" s="86">
        <v>46572</v>
      </c>
    </row>
    <row r="122" spans="2:4">
      <c r="B122" t="s">
        <v>3031</v>
      </c>
      <c r="C122" s="85">
        <v>19446.149176758998</v>
      </c>
      <c r="D122" s="86">
        <v>46573</v>
      </c>
    </row>
    <row r="123" spans="2:4">
      <c r="B123" t="s">
        <v>2996</v>
      </c>
      <c r="C123" s="85">
        <v>8035.7264576303987</v>
      </c>
      <c r="D123" s="86">
        <v>46601</v>
      </c>
    </row>
    <row r="124" spans="2:4">
      <c r="B124" t="s">
        <v>3004</v>
      </c>
      <c r="C124" s="85">
        <v>5939.4832615999994</v>
      </c>
      <c r="D124" s="86">
        <v>46601</v>
      </c>
    </row>
    <row r="125" spans="2:4">
      <c r="B125" t="s">
        <v>3014</v>
      </c>
      <c r="C125" s="85">
        <v>3498.9370250255997</v>
      </c>
      <c r="D125" s="86">
        <v>46637</v>
      </c>
    </row>
    <row r="126" spans="2:4">
      <c r="B126" t="s">
        <v>3025</v>
      </c>
      <c r="C126" s="85">
        <v>26605.139088487998</v>
      </c>
      <c r="D126" s="86">
        <v>46643</v>
      </c>
    </row>
    <row r="127" spans="2:4">
      <c r="B127" t="s">
        <v>3083</v>
      </c>
      <c r="C127" s="85">
        <v>10210.6283715424</v>
      </c>
      <c r="D127" s="86">
        <v>46660</v>
      </c>
    </row>
    <row r="128" spans="2:4">
      <c r="B128" t="s">
        <v>2991</v>
      </c>
      <c r="C128" s="85">
        <v>2932.7868587195421</v>
      </c>
      <c r="D128" s="86">
        <v>46722</v>
      </c>
    </row>
    <row r="129" spans="2:4">
      <c r="B129" t="s">
        <v>3098</v>
      </c>
      <c r="C129" s="85">
        <v>37007.991571971193</v>
      </c>
      <c r="D129" s="86">
        <v>46722</v>
      </c>
    </row>
    <row r="130" spans="2:4">
      <c r="B130" t="s">
        <v>3111</v>
      </c>
      <c r="C130" s="85">
        <v>2861.1761867199994</v>
      </c>
      <c r="D130" s="86">
        <v>46722</v>
      </c>
    </row>
    <row r="131" spans="2:4">
      <c r="B131" t="s">
        <v>3009</v>
      </c>
      <c r="C131" s="85">
        <v>6011.2148746080011</v>
      </c>
      <c r="D131" s="86">
        <v>46742</v>
      </c>
    </row>
    <row r="132" spans="2:4">
      <c r="B132" t="s">
        <v>3016</v>
      </c>
      <c r="C132" s="85">
        <v>773.11146399999984</v>
      </c>
      <c r="D132" s="86">
        <v>46742</v>
      </c>
    </row>
    <row r="133" spans="2:4">
      <c r="B133" t="s">
        <v>3077</v>
      </c>
      <c r="C133" s="85">
        <v>13209.762595947201</v>
      </c>
      <c r="D133" s="86">
        <v>46742</v>
      </c>
    </row>
    <row r="134" spans="2:4">
      <c r="B134" t="s">
        <v>3090</v>
      </c>
      <c r="C134" s="85">
        <v>23544.388660689598</v>
      </c>
      <c r="D134" s="86">
        <v>46752</v>
      </c>
    </row>
    <row r="135" spans="2:4">
      <c r="B135" t="s">
        <v>3092</v>
      </c>
      <c r="C135" s="85">
        <v>3258.8331030770464</v>
      </c>
      <c r="D135" s="86">
        <v>46753</v>
      </c>
    </row>
    <row r="136" spans="2:4">
      <c r="B136" t="s">
        <v>3032</v>
      </c>
      <c r="C136" s="85">
        <v>3736.033319374967</v>
      </c>
      <c r="D136" s="86">
        <v>46794</v>
      </c>
    </row>
    <row r="137" spans="2:4">
      <c r="B137" t="s">
        <v>3002</v>
      </c>
      <c r="C137" s="85">
        <v>4715.3086910607999</v>
      </c>
      <c r="D137" s="86">
        <v>46844</v>
      </c>
    </row>
    <row r="138" spans="2:4">
      <c r="B138" t="s">
        <v>3001</v>
      </c>
      <c r="C138" s="85">
        <v>4578.2721455999999</v>
      </c>
      <c r="D138" s="86">
        <v>46938</v>
      </c>
    </row>
    <row r="139" spans="2:4">
      <c r="B139" t="s">
        <v>3011</v>
      </c>
      <c r="C139" s="85">
        <v>7136.4996078527993</v>
      </c>
      <c r="D139" s="86">
        <v>46971</v>
      </c>
    </row>
    <row r="140" spans="2:4">
      <c r="B140" t="s">
        <v>3052</v>
      </c>
      <c r="C140" s="85">
        <v>12471.559557307619</v>
      </c>
      <c r="D140" s="86">
        <v>46997</v>
      </c>
    </row>
    <row r="141" spans="2:4">
      <c r="B141" t="s">
        <v>3088</v>
      </c>
      <c r="C141" s="85">
        <v>16479.238275223717</v>
      </c>
      <c r="D141" s="86">
        <v>46997</v>
      </c>
    </row>
    <row r="142" spans="2:4">
      <c r="B142" t="s">
        <v>2989</v>
      </c>
      <c r="C142" s="85">
        <v>2568.0071235199998</v>
      </c>
      <c r="D142" s="86">
        <v>47031</v>
      </c>
    </row>
    <row r="143" spans="2:4">
      <c r="B143" t="s">
        <v>3055</v>
      </c>
      <c r="C143" s="85">
        <v>13796.30478896</v>
      </c>
      <c r="D143" s="86">
        <v>47082</v>
      </c>
    </row>
    <row r="144" spans="2:4">
      <c r="B144" t="s">
        <v>3018</v>
      </c>
      <c r="C144" s="85">
        <v>2570.6975457551998</v>
      </c>
      <c r="D144" s="86">
        <v>47107</v>
      </c>
    </row>
    <row r="145" spans="2:4">
      <c r="B145" t="s">
        <v>3019</v>
      </c>
      <c r="C145" s="85">
        <v>4758.4511707215997</v>
      </c>
      <c r="D145" s="86">
        <v>47119</v>
      </c>
    </row>
    <row r="146" spans="2:4">
      <c r="B146" t="s">
        <v>3020</v>
      </c>
      <c r="C146" s="85">
        <v>3192.3492200208002</v>
      </c>
      <c r="D146" s="86">
        <v>47119</v>
      </c>
    </row>
    <row r="147" spans="2:4">
      <c r="B147" t="s">
        <v>3021</v>
      </c>
      <c r="C147" s="85">
        <v>1744.8473635442301</v>
      </c>
      <c r="D147" s="86">
        <v>47119</v>
      </c>
    </row>
    <row r="148" spans="2:4">
      <c r="B148" t="s">
        <v>3033</v>
      </c>
      <c r="C148" s="85">
        <v>11.93070792</v>
      </c>
      <c r="D148" s="86">
        <v>47119</v>
      </c>
    </row>
    <row r="149" spans="2:4">
      <c r="B149" t="s">
        <v>3039</v>
      </c>
      <c r="C149" s="85">
        <v>58.160554399999988</v>
      </c>
      <c r="D149" s="86">
        <v>47119</v>
      </c>
    </row>
    <row r="150" spans="2:4">
      <c r="B150" t="s">
        <v>3040</v>
      </c>
      <c r="C150" s="85">
        <v>4.0530999999999995E-5</v>
      </c>
      <c r="D150" s="86">
        <v>47119</v>
      </c>
    </row>
    <row r="151" spans="2:4">
      <c r="B151" t="s">
        <v>2984</v>
      </c>
      <c r="C151" s="85">
        <v>1718.5070531199999</v>
      </c>
      <c r="D151" s="86">
        <v>47177</v>
      </c>
    </row>
    <row r="152" spans="2:4">
      <c r="B152" t="s">
        <v>2999</v>
      </c>
      <c r="C152" s="85">
        <v>6638.2393686799996</v>
      </c>
      <c r="D152" s="86">
        <v>47178</v>
      </c>
    </row>
    <row r="153" spans="2:4">
      <c r="B153" t="s">
        <v>3048</v>
      </c>
      <c r="C153" s="85">
        <v>14317.843534444799</v>
      </c>
      <c r="D153" s="86">
        <v>47201</v>
      </c>
    </row>
    <row r="154" spans="2:4">
      <c r="B154" t="s">
        <v>3036</v>
      </c>
      <c r="C154" s="85">
        <v>10303.3236133424</v>
      </c>
      <c r="D154" s="86">
        <v>47209</v>
      </c>
    </row>
    <row r="155" spans="2:4">
      <c r="B155" t="s">
        <v>3109</v>
      </c>
      <c r="C155" s="85">
        <v>1167.3709495375999</v>
      </c>
      <c r="D155" s="86">
        <v>47209</v>
      </c>
    </row>
    <row r="156" spans="2:4">
      <c r="B156" t="s">
        <v>3065</v>
      </c>
      <c r="C156" s="85">
        <v>8746.5424385065417</v>
      </c>
      <c r="D156" s="86">
        <v>47236</v>
      </c>
    </row>
    <row r="157" spans="2:4">
      <c r="B157" t="s">
        <v>3024</v>
      </c>
      <c r="C157" s="85">
        <v>1748.8091174399999</v>
      </c>
      <c r="D157" s="86">
        <v>47239</v>
      </c>
    </row>
    <row r="158" spans="2:4">
      <c r="B158" t="s">
        <v>3027</v>
      </c>
      <c r="C158" s="85">
        <v>2792.5748540865698</v>
      </c>
      <c r="D158" s="86">
        <v>47255</v>
      </c>
    </row>
    <row r="159" spans="2:4">
      <c r="B159" t="s">
        <v>2993</v>
      </c>
      <c r="C159" s="85">
        <v>1327.83815024</v>
      </c>
      <c r="D159" s="86">
        <v>47262</v>
      </c>
    </row>
    <row r="160" spans="2:4">
      <c r="B160" t="s">
        <v>2994</v>
      </c>
      <c r="C160" s="85">
        <v>184.1160235568</v>
      </c>
      <c r="D160" s="86">
        <v>47262</v>
      </c>
    </row>
    <row r="161" spans="2:4">
      <c r="B161" t="s">
        <v>3029</v>
      </c>
      <c r="C161" s="85">
        <v>838.45435824095</v>
      </c>
      <c r="D161" s="86">
        <v>47270</v>
      </c>
    </row>
    <row r="162" spans="2:4">
      <c r="B162" t="s">
        <v>3071</v>
      </c>
      <c r="C162" s="85">
        <v>5525.8701292800006</v>
      </c>
      <c r="D162" s="86">
        <v>47301</v>
      </c>
    </row>
    <row r="163" spans="2:4">
      <c r="B163" t="s">
        <v>3075</v>
      </c>
      <c r="C163" s="85">
        <v>22405.519222666477</v>
      </c>
      <c r="D163" s="86">
        <v>47301</v>
      </c>
    </row>
    <row r="164" spans="2:4">
      <c r="B164" t="s">
        <v>3084</v>
      </c>
      <c r="C164" s="85">
        <v>9224.5796372799996</v>
      </c>
      <c r="D164" s="86">
        <v>47301</v>
      </c>
    </row>
    <row r="165" spans="2:4">
      <c r="B165" t="s">
        <v>2801</v>
      </c>
      <c r="C165" s="85">
        <v>54472.1837943582</v>
      </c>
      <c r="D165" s="86">
        <v>47312</v>
      </c>
    </row>
    <row r="166" spans="2:4">
      <c r="B166" t="s">
        <v>3035</v>
      </c>
      <c r="C166" s="85">
        <v>11514.990231307203</v>
      </c>
      <c r="D166" s="86">
        <v>47392</v>
      </c>
    </row>
    <row r="167" spans="2:4">
      <c r="B167" t="s">
        <v>3037</v>
      </c>
      <c r="C167" s="85">
        <v>2.7786725999999999E-4</v>
      </c>
      <c r="D167" s="86">
        <v>47392</v>
      </c>
    </row>
    <row r="168" spans="2:4">
      <c r="B168" t="s">
        <v>3089</v>
      </c>
      <c r="C168" s="85">
        <v>24596.425120960001</v>
      </c>
      <c r="D168" s="86">
        <v>47398</v>
      </c>
    </row>
    <row r="169" spans="2:4">
      <c r="B169" t="s">
        <v>3038</v>
      </c>
      <c r="C169" s="85">
        <v>4402.6684152650596</v>
      </c>
      <c r="D169" s="86">
        <v>47407</v>
      </c>
    </row>
    <row r="170" spans="2:4">
      <c r="B170" t="s">
        <v>3045</v>
      </c>
      <c r="C170" s="85">
        <v>662.32873087999997</v>
      </c>
      <c r="D170" s="86">
        <v>47447</v>
      </c>
    </row>
    <row r="171" spans="2:4">
      <c r="B171" t="s">
        <v>3066</v>
      </c>
      <c r="C171" s="85">
        <v>39.511824159999996</v>
      </c>
      <c r="D171" s="86">
        <v>47453</v>
      </c>
    </row>
    <row r="172" spans="2:4">
      <c r="B172" t="s">
        <v>3079</v>
      </c>
      <c r="C172" s="85">
        <v>8270.4939416223988</v>
      </c>
      <c r="D172" s="86">
        <v>47463</v>
      </c>
    </row>
    <row r="173" spans="2:4">
      <c r="B173" t="s">
        <v>3087</v>
      </c>
      <c r="C173" s="85">
        <v>3256.6000009034001</v>
      </c>
      <c r="D173" s="86">
        <v>47467</v>
      </c>
    </row>
    <row r="174" spans="2:4">
      <c r="B174" t="s">
        <v>2791</v>
      </c>
      <c r="C174" s="85">
        <v>1843.6798765019207</v>
      </c>
      <c r="D174" s="86">
        <v>47467</v>
      </c>
    </row>
    <row r="175" spans="2:4">
      <c r="B175" t="s">
        <v>2504</v>
      </c>
      <c r="C175" s="85">
        <v>19556.1141096832</v>
      </c>
      <c r="D175" s="86">
        <v>47528</v>
      </c>
    </row>
    <row r="176" spans="2:4">
      <c r="B176" t="s">
        <v>3046</v>
      </c>
      <c r="C176" s="85">
        <v>13292.242412721</v>
      </c>
      <c r="D176" s="86">
        <v>47574</v>
      </c>
    </row>
    <row r="177" spans="2:4">
      <c r="B177" t="s">
        <v>3107</v>
      </c>
      <c r="C177" s="85">
        <v>285.02042511999997</v>
      </c>
      <c r="D177" s="86">
        <v>47599</v>
      </c>
    </row>
    <row r="178" spans="2:4">
      <c r="B178" t="s">
        <v>3100</v>
      </c>
      <c r="C178" s="85">
        <v>76204.273315721497</v>
      </c>
      <c r="D178" s="86">
        <v>47665</v>
      </c>
    </row>
    <row r="179" spans="2:4">
      <c r="B179" t="s">
        <v>3106</v>
      </c>
      <c r="C179" s="85">
        <v>35093.160457518839</v>
      </c>
      <c r="D179" s="86">
        <v>47665</v>
      </c>
    </row>
    <row r="180" spans="2:4">
      <c r="B180" t="s">
        <v>3042</v>
      </c>
      <c r="C180" s="85">
        <v>19971.948309919993</v>
      </c>
      <c r="D180" s="86">
        <v>47715</v>
      </c>
    </row>
    <row r="181" spans="2:4">
      <c r="B181" t="s">
        <v>3049</v>
      </c>
      <c r="C181" s="85">
        <v>38947.784159999996</v>
      </c>
      <c r="D181" s="86">
        <v>47715</v>
      </c>
    </row>
    <row r="182" spans="2:4">
      <c r="B182" t="s">
        <v>2579</v>
      </c>
      <c r="C182" s="85">
        <v>1113.9594351539999</v>
      </c>
      <c r="D182" s="86">
        <v>47715</v>
      </c>
    </row>
    <row r="183" spans="2:4">
      <c r="B183" t="s">
        <v>3067</v>
      </c>
      <c r="C183" s="85">
        <v>32108.101279999999</v>
      </c>
      <c r="D183" s="86">
        <v>47735</v>
      </c>
    </row>
    <row r="184" spans="2:4">
      <c r="B184" t="s">
        <v>3053</v>
      </c>
      <c r="C184" s="85">
        <v>1.5295999999999997E-4</v>
      </c>
      <c r="D184" s="86">
        <v>47741</v>
      </c>
    </row>
    <row r="185" spans="2:4">
      <c r="B185" t="s">
        <v>3058</v>
      </c>
      <c r="C185" s="85">
        <v>2191.7530180799995</v>
      </c>
      <c r="D185" s="86">
        <v>47756</v>
      </c>
    </row>
    <row r="186" spans="2:4">
      <c r="B186" t="s">
        <v>3108</v>
      </c>
      <c r="C186" s="85">
        <v>32656.281303570711</v>
      </c>
      <c r="D186" s="86">
        <v>47832</v>
      </c>
    </row>
    <row r="187" spans="2:4">
      <c r="B187" t="s">
        <v>3072</v>
      </c>
      <c r="C187" s="85">
        <v>4289.8264529369999</v>
      </c>
      <c r="D187" s="86">
        <v>47848</v>
      </c>
    </row>
    <row r="188" spans="2:4">
      <c r="B188" t="s">
        <v>3086</v>
      </c>
      <c r="C188" s="85">
        <v>13603.057117865454</v>
      </c>
      <c r="D188" s="86">
        <v>47848</v>
      </c>
    </row>
    <row r="189" spans="2:4">
      <c r="B189" t="s">
        <v>2573</v>
      </c>
      <c r="C189" s="85">
        <v>6032.5640902357654</v>
      </c>
      <c r="D189" s="86">
        <v>47848</v>
      </c>
    </row>
    <row r="190" spans="2:4">
      <c r="B190" t="s">
        <v>3050</v>
      </c>
      <c r="C190" s="85">
        <v>16910.34207270859</v>
      </c>
      <c r="D190" s="86">
        <v>47849</v>
      </c>
    </row>
    <row r="191" spans="2:4">
      <c r="B191" t="s">
        <v>3059</v>
      </c>
      <c r="C191" s="85">
        <v>3.6477899999999997E-3</v>
      </c>
      <c r="D191" s="86">
        <v>47879</v>
      </c>
    </row>
    <row r="192" spans="2:4">
      <c r="B192" t="s">
        <v>3114</v>
      </c>
      <c r="C192" s="85">
        <v>49592.450400043199</v>
      </c>
      <c r="D192" s="86">
        <v>47927</v>
      </c>
    </row>
    <row r="193" spans="2:4">
      <c r="B193" t="s">
        <v>2519</v>
      </c>
      <c r="C193" s="85">
        <v>49321.934950678056</v>
      </c>
      <c r="D193" s="86">
        <v>47937</v>
      </c>
    </row>
    <row r="194" spans="2:4">
      <c r="B194" t="s">
        <v>3069</v>
      </c>
      <c r="C194" s="85">
        <v>10471.816919692799</v>
      </c>
      <c r="D194" s="86">
        <v>47987</v>
      </c>
    </row>
    <row r="195" spans="2:4">
      <c r="B195" t="s">
        <v>3010</v>
      </c>
      <c r="C195" s="85">
        <v>8707.9418766544004</v>
      </c>
      <c r="D195" s="86">
        <v>47992</v>
      </c>
    </row>
    <row r="196" spans="2:4">
      <c r="B196" t="s">
        <v>3028</v>
      </c>
      <c r="C196" s="85">
        <v>9366.6585599999999</v>
      </c>
      <c r="D196" s="86">
        <v>48004</v>
      </c>
    </row>
    <row r="197" spans="2:4">
      <c r="B197" t="s">
        <v>3076</v>
      </c>
      <c r="C197" s="85">
        <v>2528.7339508828295</v>
      </c>
      <c r="D197" s="86">
        <v>48029</v>
      </c>
    </row>
    <row r="198" spans="2:4">
      <c r="B198" t="s">
        <v>3073</v>
      </c>
      <c r="C198" s="85">
        <v>74.499172588799993</v>
      </c>
      <c r="D198" s="86">
        <v>48030</v>
      </c>
    </row>
    <row r="199" spans="2:4">
      <c r="B199" t="s">
        <v>2575</v>
      </c>
      <c r="C199" s="85">
        <v>11565.509460788999</v>
      </c>
      <c r="D199" s="86">
        <v>48054</v>
      </c>
    </row>
    <row r="200" spans="2:4">
      <c r="B200" t="s">
        <v>3012</v>
      </c>
      <c r="C200" s="85">
        <v>917.82823928000016</v>
      </c>
      <c r="D200" s="86">
        <v>48069</v>
      </c>
    </row>
    <row r="201" spans="2:4">
      <c r="B201" t="s">
        <v>3093</v>
      </c>
      <c r="C201" s="85">
        <v>22252.809729189117</v>
      </c>
      <c r="D201" s="86">
        <v>48121</v>
      </c>
    </row>
    <row r="202" spans="2:4">
      <c r="B202" t="s">
        <v>3094</v>
      </c>
      <c r="C202" s="85">
        <v>5334.9683387923415</v>
      </c>
      <c r="D202" s="86">
        <v>48121</v>
      </c>
    </row>
    <row r="203" spans="2:4">
      <c r="B203" t="s">
        <v>3085</v>
      </c>
      <c r="C203" s="85">
        <v>54.64811141304812</v>
      </c>
      <c r="D203" s="86">
        <v>48122</v>
      </c>
    </row>
    <row r="204" spans="2:4">
      <c r="B204" t="s">
        <v>3082</v>
      </c>
      <c r="C204" s="85">
        <v>908.79320144159988</v>
      </c>
      <c r="D204" s="86">
        <v>48151</v>
      </c>
    </row>
    <row r="205" spans="2:4">
      <c r="B205" t="s">
        <v>3080</v>
      </c>
      <c r="C205" s="85">
        <v>16008.3546828096</v>
      </c>
      <c r="D205" s="86">
        <v>48176</v>
      </c>
    </row>
    <row r="206" spans="2:4">
      <c r="B206" t="s">
        <v>2799</v>
      </c>
      <c r="C206" s="85">
        <v>14808.548874910948</v>
      </c>
      <c r="D206" s="86">
        <v>48180</v>
      </c>
    </row>
    <row r="207" spans="2:4">
      <c r="B207" t="s">
        <v>3013</v>
      </c>
      <c r="C207" s="85">
        <v>1678.879185856</v>
      </c>
      <c r="D207" s="86">
        <v>48213</v>
      </c>
    </row>
    <row r="208" spans="2:4">
      <c r="B208" t="s">
        <v>3060</v>
      </c>
      <c r="C208" s="85">
        <v>998.76209223199999</v>
      </c>
      <c r="D208" s="86">
        <v>48213</v>
      </c>
    </row>
    <row r="209" spans="2:4">
      <c r="B209" t="s">
        <v>3099</v>
      </c>
      <c r="C209" s="85">
        <v>16867.561566136003</v>
      </c>
      <c r="D209" s="86">
        <v>48234</v>
      </c>
    </row>
    <row r="210" spans="2:4">
      <c r="B210" t="s">
        <v>3051</v>
      </c>
      <c r="C210" s="85">
        <v>4774.8047135999996</v>
      </c>
      <c r="D210" s="86">
        <v>48268</v>
      </c>
    </row>
    <row r="211" spans="2:4">
      <c r="B211" t="s">
        <v>3091</v>
      </c>
      <c r="C211" s="85">
        <v>3354.1527680000008</v>
      </c>
      <c r="D211" s="86">
        <v>48294</v>
      </c>
    </row>
    <row r="212" spans="2:4">
      <c r="B212" t="s">
        <v>3095</v>
      </c>
      <c r="C212" s="85">
        <v>711.02178510793999</v>
      </c>
      <c r="D212" s="86">
        <v>48319</v>
      </c>
    </row>
    <row r="213" spans="2:4">
      <c r="B213" t="s">
        <v>3097</v>
      </c>
      <c r="C213" s="85">
        <v>25677.648211957647</v>
      </c>
      <c r="D213" s="86">
        <v>48332</v>
      </c>
    </row>
    <row r="214" spans="2:4">
      <c r="B214" t="s">
        <v>3102</v>
      </c>
      <c r="C214" s="85">
        <v>27478.066705599998</v>
      </c>
      <c r="D214" s="86">
        <v>48365</v>
      </c>
    </row>
    <row r="215" spans="2:4">
      <c r="B215" t="s">
        <v>2571</v>
      </c>
      <c r="C215" s="85">
        <v>14326.711437400001</v>
      </c>
      <c r="D215" s="86">
        <v>48366</v>
      </c>
    </row>
    <row r="216" spans="2:4">
      <c r="B216" t="s">
        <v>3103</v>
      </c>
      <c r="C216" s="85">
        <v>17616.720609616717</v>
      </c>
      <c r="D216" s="86">
        <v>48395</v>
      </c>
    </row>
    <row r="217" spans="2:4">
      <c r="B217" t="s">
        <v>2515</v>
      </c>
      <c r="C217" s="85">
        <v>5702.247354982248</v>
      </c>
      <c r="D217" s="86">
        <v>48395</v>
      </c>
    </row>
    <row r="218" spans="2:4">
      <c r="B218" t="s">
        <v>3041</v>
      </c>
      <c r="C218" s="85">
        <v>16505.752115921598</v>
      </c>
      <c r="D218" s="86">
        <v>48446</v>
      </c>
    </row>
    <row r="219" spans="2:4">
      <c r="B219" t="s">
        <v>3047</v>
      </c>
      <c r="C219" s="85">
        <v>141.06812479999999</v>
      </c>
      <c r="D219" s="86">
        <v>48446</v>
      </c>
    </row>
    <row r="220" spans="2:4">
      <c r="B220" t="s">
        <v>2583</v>
      </c>
      <c r="C220" s="85">
        <v>1557.2188017599997</v>
      </c>
      <c r="D220" s="86">
        <v>48466</v>
      </c>
    </row>
    <row r="221" spans="2:4">
      <c r="B221" t="s">
        <v>3104</v>
      </c>
      <c r="C221" s="85">
        <v>1447.5745950949999</v>
      </c>
      <c r="D221" s="86">
        <v>48466</v>
      </c>
    </row>
    <row r="222" spans="2:4">
      <c r="B222" t="s">
        <v>3112</v>
      </c>
      <c r="C222" s="85">
        <v>36312.017053947216</v>
      </c>
      <c r="D222" s="86">
        <v>48669</v>
      </c>
    </row>
    <row r="223" spans="2:4">
      <c r="B223" t="s">
        <v>3115</v>
      </c>
      <c r="C223" s="85">
        <v>55174.678288515068</v>
      </c>
      <c r="D223" s="86">
        <v>48693</v>
      </c>
    </row>
    <row r="224" spans="2:4">
      <c r="B224" t="s">
        <v>3008</v>
      </c>
      <c r="C224" s="85">
        <v>1463.3012707487999</v>
      </c>
      <c r="D224" s="86">
        <v>48723</v>
      </c>
    </row>
    <row r="225" spans="2:4">
      <c r="B225" t="s">
        <v>3110</v>
      </c>
      <c r="C225" s="85">
        <v>19382.57186423157</v>
      </c>
      <c r="D225" s="86">
        <v>48757</v>
      </c>
    </row>
    <row r="226" spans="2:4">
      <c r="B226" t="s">
        <v>2447</v>
      </c>
      <c r="C226" s="85">
        <v>24060.057138620057</v>
      </c>
      <c r="D226" s="86">
        <v>48760</v>
      </c>
    </row>
    <row r="227" spans="2:4">
      <c r="B227" t="s">
        <v>3119</v>
      </c>
      <c r="C227" s="85">
        <v>46858.638923500002</v>
      </c>
      <c r="D227" s="86">
        <v>48781</v>
      </c>
    </row>
    <row r="228" spans="2:4">
      <c r="B228" t="s">
        <v>3105</v>
      </c>
      <c r="C228" s="85">
        <v>19406.383413440002</v>
      </c>
      <c r="D228" s="86">
        <v>48914</v>
      </c>
    </row>
    <row r="229" spans="2:4">
      <c r="B229" t="s">
        <v>3070</v>
      </c>
      <c r="C229" s="85">
        <v>8947.4129724224003</v>
      </c>
      <c r="D229" s="86">
        <v>48942</v>
      </c>
    </row>
    <row r="230" spans="2:4">
      <c r="B230" t="s">
        <v>3081</v>
      </c>
      <c r="C230" s="85">
        <v>6298.4443101903998</v>
      </c>
      <c r="D230" s="86">
        <v>48942</v>
      </c>
    </row>
    <row r="231" spans="2:4">
      <c r="B231" t="s">
        <v>3118</v>
      </c>
      <c r="C231" s="85">
        <v>155.7329940229329</v>
      </c>
      <c r="D231" s="86">
        <v>48944</v>
      </c>
    </row>
    <row r="232" spans="2:4">
      <c r="B232" t="s">
        <v>2839</v>
      </c>
      <c r="C232" s="85">
        <v>287.06444949741439</v>
      </c>
      <c r="D232" s="86">
        <v>49126</v>
      </c>
    </row>
    <row r="233" spans="2:4">
      <c r="B233" t="s">
        <v>2837</v>
      </c>
      <c r="C233" s="85">
        <v>26767.76791849596</v>
      </c>
      <c r="D233" s="86">
        <v>49126</v>
      </c>
    </row>
    <row r="234" spans="2:4">
      <c r="B234" t="s">
        <v>3116</v>
      </c>
      <c r="C234" s="85">
        <v>8.1754200081754174E-6</v>
      </c>
      <c r="D234" s="86">
        <v>49337</v>
      </c>
    </row>
    <row r="235" spans="2:4">
      <c r="B235" t="s">
        <v>2591</v>
      </c>
      <c r="C235" s="85">
        <v>27858.635009599999</v>
      </c>
      <c r="D235" s="86">
        <v>49405</v>
      </c>
    </row>
    <row r="236" spans="2:4">
      <c r="B236" t="s">
        <v>3096</v>
      </c>
      <c r="C236" s="85">
        <v>20933.111716592004</v>
      </c>
      <c r="D236" s="86">
        <v>49427</v>
      </c>
    </row>
    <row r="237" spans="2:4">
      <c r="B237" t="s">
        <v>3000</v>
      </c>
      <c r="C237" s="85">
        <v>21494.576265563159</v>
      </c>
      <c r="D237" s="86">
        <v>50041</v>
      </c>
    </row>
    <row r="238" spans="2:4">
      <c r="B238" t="s">
        <v>2986</v>
      </c>
      <c r="C238" s="85">
        <v>14258.066109249999</v>
      </c>
      <c r="D238" s="86">
        <v>50678</v>
      </c>
    </row>
    <row r="239" spans="2:4">
      <c r="B239" t="s">
        <v>3064</v>
      </c>
      <c r="C239" s="85">
        <v>35745.027415350996</v>
      </c>
      <c r="D239" s="86">
        <v>50678</v>
      </c>
    </row>
    <row r="240" spans="2:4">
      <c r="B240" t="s">
        <v>2803</v>
      </c>
      <c r="C240" s="85">
        <v>7.6923784899999995E-3</v>
      </c>
      <c r="D240" s="86">
        <v>50678</v>
      </c>
    </row>
    <row r="241" spans="2:4">
      <c r="B241" t="s">
        <v>3101</v>
      </c>
      <c r="C241" s="85">
        <v>6007.9503022289491</v>
      </c>
      <c r="D241" s="86">
        <v>50678</v>
      </c>
    </row>
    <row r="242" spans="2:4">
      <c r="B242" t="s">
        <v>3113</v>
      </c>
      <c r="C242" s="85">
        <v>15557.793257919999</v>
      </c>
      <c r="D242" s="86">
        <v>50678</v>
      </c>
    </row>
    <row r="243" spans="2:4">
      <c r="B243" t="s">
        <v>3117</v>
      </c>
      <c r="C243" s="85">
        <v>34045.119534602884</v>
      </c>
      <c r="D243" s="86">
        <v>50678</v>
      </c>
    </row>
    <row r="244" spans="2:4">
      <c r="B244"/>
      <c r="C244" s="77"/>
    </row>
    <row r="245" spans="2:4">
      <c r="B245"/>
      <c r="C245" s="85"/>
      <c r="D245"/>
    </row>
    <row r="246" spans="2:4">
      <c r="B246"/>
      <c r="C246" s="85"/>
      <c r="D246"/>
    </row>
    <row r="247" spans="2:4">
      <c r="B247"/>
      <c r="C247" s="85"/>
      <c r="D247"/>
    </row>
    <row r="248" spans="2:4">
      <c r="B248"/>
      <c r="C248" s="85"/>
      <c r="D248"/>
    </row>
    <row r="249" spans="2:4">
      <c r="B249"/>
      <c r="C249"/>
      <c r="D249"/>
    </row>
    <row r="250" spans="2:4">
      <c r="B250"/>
      <c r="C250"/>
      <c r="D250"/>
    </row>
    <row r="251" spans="2:4">
      <c r="B251"/>
      <c r="C251"/>
      <c r="D251"/>
    </row>
    <row r="252" spans="2:4">
      <c r="B252"/>
      <c r="C252"/>
      <c r="D252"/>
    </row>
    <row r="253" spans="2:4">
      <c r="B253"/>
      <c r="C253"/>
      <c r="D253"/>
    </row>
    <row r="254" spans="2:4">
      <c r="B254"/>
      <c r="C254"/>
      <c r="D254"/>
    </row>
    <row r="255" spans="2:4">
      <c r="B255"/>
      <c r="C255"/>
      <c r="D255"/>
    </row>
    <row r="256" spans="2:4">
      <c r="B256"/>
      <c r="C256"/>
      <c r="D256"/>
    </row>
    <row r="257" spans="2:4">
      <c r="B257"/>
      <c r="C257"/>
      <c r="D257"/>
    </row>
    <row r="258" spans="2:4">
      <c r="B258"/>
      <c r="C258"/>
      <c r="D258"/>
    </row>
    <row r="259" spans="2:4">
      <c r="B259"/>
      <c r="C259"/>
      <c r="D259"/>
    </row>
    <row r="260" spans="2:4">
      <c r="B260"/>
      <c r="C260"/>
      <c r="D260"/>
    </row>
    <row r="261" spans="2:4">
      <c r="B261"/>
      <c r="C261"/>
      <c r="D261"/>
    </row>
    <row r="262" spans="2:4">
      <c r="B262"/>
      <c r="C262"/>
      <c r="D262"/>
    </row>
    <row r="263" spans="2:4">
      <c r="B263"/>
      <c r="C263"/>
      <c r="D263"/>
    </row>
    <row r="264" spans="2:4">
      <c r="B264"/>
      <c r="C264"/>
      <c r="D264"/>
    </row>
    <row r="265" spans="2:4">
      <c r="B265"/>
      <c r="C265"/>
      <c r="D265"/>
    </row>
    <row r="266" spans="2:4">
      <c r="B266"/>
      <c r="C266"/>
      <c r="D266"/>
    </row>
    <row r="267" spans="2:4">
      <c r="B267"/>
      <c r="C267"/>
      <c r="D267"/>
    </row>
    <row r="268" spans="2:4">
      <c r="B268"/>
      <c r="C268"/>
      <c r="D268"/>
    </row>
    <row r="269" spans="2:4">
      <c r="B269"/>
      <c r="C269"/>
      <c r="D269"/>
    </row>
  </sheetData>
  <sortState xmlns:xlrd2="http://schemas.microsoft.com/office/spreadsheetml/2017/richdata2" ref="B70:D243">
    <sortCondition ref="D70:D243"/>
  </sortState>
  <mergeCells count="1">
    <mergeCell ref="B7:D7"/>
  </mergeCells>
  <dataValidations count="1">
    <dataValidation allowBlank="1" showInputMessage="1" showErrorMessage="1" sqref="B270:D1048576 E71:XFD1048576 A1:XFD70 A71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2932</v>
      </c>
    </row>
    <row r="3" spans="2:18" s="1" customFormat="1">
      <c r="B3" s="2" t="s">
        <v>2</v>
      </c>
      <c r="C3" s="26" t="s">
        <v>2933</v>
      </c>
    </row>
    <row r="4" spans="2:18" s="1" customFormat="1">
      <c r="B4" s="2" t="s">
        <v>3</v>
      </c>
    </row>
    <row r="5" spans="2:18">
      <c r="B5" s="2"/>
    </row>
    <row r="7" spans="2:18" ht="26.25" customHeight="1">
      <c r="B7" s="120" t="s">
        <v>171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172</v>
      </c>
      <c r="L8" s="28" t="s">
        <v>188</v>
      </c>
      <c r="M8" s="28" t="s">
        <v>173</v>
      </c>
      <c r="N8" s="28" t="s">
        <v>73</v>
      </c>
      <c r="O8" s="28" t="s">
        <v>57</v>
      </c>
      <c r="P8" s="36" t="s">
        <v>181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182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174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927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237</v>
      </c>
      <c r="D26" s="16"/>
    </row>
    <row r="27" spans="2:16">
      <c r="B27" t="s">
        <v>334</v>
      </c>
      <c r="D27" s="16"/>
    </row>
    <row r="28" spans="2:16">
      <c r="B28" t="s">
        <v>336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2932</v>
      </c>
    </row>
    <row r="3" spans="2:18" s="1" customFormat="1">
      <c r="B3" s="2" t="s">
        <v>2</v>
      </c>
      <c r="C3" s="26" t="s">
        <v>2933</v>
      </c>
    </row>
    <row r="4" spans="2:18" s="1" customFormat="1">
      <c r="B4" s="2" t="s">
        <v>3</v>
      </c>
    </row>
    <row r="5" spans="2:18">
      <c r="B5" s="2"/>
    </row>
    <row r="7" spans="2:18" ht="26.25" customHeight="1">
      <c r="B7" s="120" t="s">
        <v>175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172</v>
      </c>
      <c r="L8" s="28" t="s">
        <v>185</v>
      </c>
      <c r="M8" s="28" t="s">
        <v>173</v>
      </c>
      <c r="N8" s="28" t="s">
        <v>73</v>
      </c>
      <c r="O8" s="28" t="s">
        <v>57</v>
      </c>
      <c r="P8" s="36" t="s">
        <v>181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182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2162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2163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927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237</v>
      </c>
      <c r="D26" s="16"/>
    </row>
    <row r="27" spans="2:16">
      <c r="B27" t="s">
        <v>334</v>
      </c>
      <c r="D27" s="16"/>
    </row>
    <row r="28" spans="2:16">
      <c r="B28" t="s">
        <v>336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50" workbookViewId="0">
      <selection activeCell="G65" sqref="G15:G6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45197</v>
      </c>
    </row>
    <row r="2" spans="2:53" s="1" customFormat="1">
      <c r="B2" s="2" t="s">
        <v>1</v>
      </c>
      <c r="C2" s="12" t="s">
        <v>2932</v>
      </c>
    </row>
    <row r="3" spans="2:53" s="1" customFormat="1">
      <c r="B3" s="2" t="s">
        <v>2</v>
      </c>
      <c r="C3" s="26" t="s">
        <v>2933</v>
      </c>
    </row>
    <row r="4" spans="2:53" s="1" customFormat="1">
      <c r="B4" s="2" t="s">
        <v>3</v>
      </c>
    </row>
    <row r="6" spans="2:53" ht="21.75" customHeight="1">
      <c r="B6" s="112" t="s">
        <v>68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4"/>
    </row>
    <row r="7" spans="2:53" ht="27.75" customHeight="1">
      <c r="B7" s="115" t="s">
        <v>69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185</v>
      </c>
      <c r="M8" s="28" t="s">
        <v>186</v>
      </c>
      <c r="N8" s="38" t="s">
        <v>190</v>
      </c>
      <c r="O8" s="28" t="s">
        <v>56</v>
      </c>
      <c r="P8" s="28" t="s">
        <v>187</v>
      </c>
      <c r="Q8" s="28" t="s">
        <v>57</v>
      </c>
      <c r="R8" s="30" t="s">
        <v>181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182</v>
      </c>
      <c r="M9" s="31"/>
      <c r="N9" s="21" t="s">
        <v>183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5.87</v>
      </c>
      <c r="I11" s="7"/>
      <c r="J11" s="7"/>
      <c r="K11" s="76">
        <v>3.5400000000000001E-2</v>
      </c>
      <c r="L11" s="75">
        <v>3318371130.2600002</v>
      </c>
      <c r="M11" s="7"/>
      <c r="N11" s="75">
        <v>3412.9037579999999</v>
      </c>
      <c r="O11" s="75">
        <v>3108895.5124295815</v>
      </c>
      <c r="P11" s="7"/>
      <c r="Q11" s="76">
        <v>1</v>
      </c>
      <c r="R11" s="76">
        <v>0.11459999999999999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5.87</v>
      </c>
      <c r="K12" s="80">
        <v>3.5099999999999999E-2</v>
      </c>
      <c r="L12" s="81">
        <v>3301199073.6199999</v>
      </c>
      <c r="N12" s="81">
        <v>3412.9037579999999</v>
      </c>
      <c r="O12" s="81">
        <v>3051951.7301351381</v>
      </c>
      <c r="Q12" s="80">
        <v>0.98170000000000002</v>
      </c>
      <c r="R12" s="80">
        <v>0.1125</v>
      </c>
    </row>
    <row r="13" spans="2:53">
      <c r="B13" s="79" t="s">
        <v>238</v>
      </c>
      <c r="C13" s="16"/>
      <c r="D13" s="16"/>
      <c r="H13" s="81">
        <v>5.23</v>
      </c>
      <c r="K13" s="80">
        <v>1.6E-2</v>
      </c>
      <c r="L13" s="81">
        <v>963718343.87</v>
      </c>
      <c r="N13" s="81">
        <v>0</v>
      </c>
      <c r="O13" s="81">
        <v>1024977.407321569</v>
      </c>
      <c r="Q13" s="80">
        <v>0.32969999999999999</v>
      </c>
      <c r="R13" s="80">
        <v>3.78E-2</v>
      </c>
    </row>
    <row r="14" spans="2:53">
      <c r="B14" s="79" t="s">
        <v>239</v>
      </c>
      <c r="C14" s="16"/>
      <c r="D14" s="16"/>
      <c r="H14" s="81">
        <v>5.23</v>
      </c>
      <c r="K14" s="80">
        <v>1.6E-2</v>
      </c>
      <c r="L14" s="81">
        <v>963718343.87</v>
      </c>
      <c r="N14" s="81">
        <v>0</v>
      </c>
      <c r="O14" s="81">
        <v>1024977.407321569</v>
      </c>
      <c r="Q14" s="80">
        <v>0.32969999999999999</v>
      </c>
      <c r="R14" s="80">
        <v>3.78E-2</v>
      </c>
    </row>
    <row r="15" spans="2:53">
      <c r="B15" t="s">
        <v>240</v>
      </c>
      <c r="C15" t="s">
        <v>241</v>
      </c>
      <c r="D15" t="s">
        <v>100</v>
      </c>
      <c r="E15" t="s">
        <v>242</v>
      </c>
      <c r="G15"/>
      <c r="H15" s="77">
        <v>0.84</v>
      </c>
      <c r="I15" t="s">
        <v>102</v>
      </c>
      <c r="J15" s="78">
        <v>0.04</v>
      </c>
      <c r="K15" s="78">
        <v>2.0199999999999999E-2</v>
      </c>
      <c r="L15" s="77">
        <v>4507455.17</v>
      </c>
      <c r="M15" s="77">
        <v>140.66999999999999</v>
      </c>
      <c r="N15" s="77">
        <v>0</v>
      </c>
      <c r="O15" s="77">
        <v>6340.6371876390003</v>
      </c>
      <c r="P15" s="78">
        <v>2.9999999999999997E-4</v>
      </c>
      <c r="Q15" s="78">
        <v>2E-3</v>
      </c>
      <c r="R15" s="78">
        <v>2.0000000000000001E-4</v>
      </c>
    </row>
    <row r="16" spans="2:53">
      <c r="B16" t="s">
        <v>243</v>
      </c>
      <c r="C16" t="s">
        <v>244</v>
      </c>
      <c r="D16" t="s">
        <v>100</v>
      </c>
      <c r="E16" t="s">
        <v>242</v>
      </c>
      <c r="G16"/>
      <c r="H16" s="77">
        <v>3.63</v>
      </c>
      <c r="I16" t="s">
        <v>102</v>
      </c>
      <c r="J16" s="78">
        <v>7.4999999999999997E-3</v>
      </c>
      <c r="K16" s="78">
        <v>1.55E-2</v>
      </c>
      <c r="L16" s="77">
        <v>93118303.310000002</v>
      </c>
      <c r="M16" s="77">
        <v>109.59</v>
      </c>
      <c r="N16" s="77">
        <v>0</v>
      </c>
      <c r="O16" s="77">
        <v>102048.34859742899</v>
      </c>
      <c r="P16" s="78">
        <v>4.4000000000000003E-3</v>
      </c>
      <c r="Q16" s="78">
        <v>3.2800000000000003E-2</v>
      </c>
      <c r="R16" s="78">
        <v>3.8E-3</v>
      </c>
    </row>
    <row r="17" spans="2:18">
      <c r="B17" t="s">
        <v>245</v>
      </c>
      <c r="C17" t="s">
        <v>246</v>
      </c>
      <c r="D17" t="s">
        <v>100</v>
      </c>
      <c r="E17" t="s">
        <v>242</v>
      </c>
      <c r="G17"/>
      <c r="H17" s="77">
        <v>19.38</v>
      </c>
      <c r="I17" t="s">
        <v>102</v>
      </c>
      <c r="J17" s="78">
        <v>0.01</v>
      </c>
      <c r="K17" s="78">
        <v>1.61E-2</v>
      </c>
      <c r="L17" s="77">
        <v>7272417.1500000004</v>
      </c>
      <c r="M17" s="77">
        <v>100.01</v>
      </c>
      <c r="N17" s="77">
        <v>0</v>
      </c>
      <c r="O17" s="77">
        <v>7273.144391715</v>
      </c>
      <c r="P17" s="78">
        <v>4.0000000000000002E-4</v>
      </c>
      <c r="Q17" s="78">
        <v>2.3E-3</v>
      </c>
      <c r="R17" s="78">
        <v>2.9999999999999997E-4</v>
      </c>
    </row>
    <row r="18" spans="2:18">
      <c r="B18" t="s">
        <v>247</v>
      </c>
      <c r="C18" t="s">
        <v>248</v>
      </c>
      <c r="D18" t="s">
        <v>100</v>
      </c>
      <c r="E18" t="s">
        <v>242</v>
      </c>
      <c r="G18"/>
      <c r="H18" s="77">
        <v>0.03</v>
      </c>
      <c r="I18" t="s">
        <v>102</v>
      </c>
      <c r="J18" s="78">
        <v>1.7500000000000002E-2</v>
      </c>
      <c r="K18" s="78">
        <v>1.7500000000000002E-2</v>
      </c>
      <c r="L18" s="77">
        <v>1440648.35</v>
      </c>
      <c r="M18" s="77">
        <v>114.81</v>
      </c>
      <c r="N18" s="77">
        <v>0</v>
      </c>
      <c r="O18" s="77">
        <v>1654.0083706349999</v>
      </c>
      <c r="P18" s="78">
        <v>1E-4</v>
      </c>
      <c r="Q18" s="78">
        <v>5.0000000000000001E-4</v>
      </c>
      <c r="R18" s="78">
        <v>1E-4</v>
      </c>
    </row>
    <row r="19" spans="2:18">
      <c r="B19" t="s">
        <v>249</v>
      </c>
      <c r="C19" t="s">
        <v>250</v>
      </c>
      <c r="D19" t="s">
        <v>100</v>
      </c>
      <c r="E19" t="s">
        <v>242</v>
      </c>
      <c r="G19"/>
      <c r="H19" s="77">
        <v>2.0699999999999998</v>
      </c>
      <c r="I19" t="s">
        <v>102</v>
      </c>
      <c r="J19" s="78">
        <v>7.4999999999999997E-3</v>
      </c>
      <c r="K19" s="78">
        <v>1.7399999999999999E-2</v>
      </c>
      <c r="L19" s="77">
        <v>148048948.65000001</v>
      </c>
      <c r="M19" s="77">
        <v>110.36</v>
      </c>
      <c r="N19" s="77">
        <v>0</v>
      </c>
      <c r="O19" s="77">
        <v>163386.81973014001</v>
      </c>
      <c r="P19" s="78">
        <v>6.7999999999999996E-3</v>
      </c>
      <c r="Q19" s="78">
        <v>5.2600000000000001E-2</v>
      </c>
      <c r="R19" s="78">
        <v>6.0000000000000001E-3</v>
      </c>
    </row>
    <row r="20" spans="2:18">
      <c r="B20" t="s">
        <v>251</v>
      </c>
      <c r="C20" t="s">
        <v>252</v>
      </c>
      <c r="D20" t="s">
        <v>100</v>
      </c>
      <c r="E20" t="s">
        <v>242</v>
      </c>
      <c r="G20"/>
      <c r="H20" s="77">
        <v>8.14</v>
      </c>
      <c r="I20" t="s">
        <v>102</v>
      </c>
      <c r="J20" s="78">
        <v>1E-3</v>
      </c>
      <c r="K20" s="78">
        <v>1.5599999999999999E-2</v>
      </c>
      <c r="L20" s="77">
        <v>177887803.38</v>
      </c>
      <c r="M20" s="77">
        <v>99.42</v>
      </c>
      <c r="N20" s="77">
        <v>0</v>
      </c>
      <c r="O20" s="77">
        <v>176856.054120396</v>
      </c>
      <c r="P20" s="78">
        <v>9.4999999999999998E-3</v>
      </c>
      <c r="Q20" s="78">
        <v>5.6899999999999999E-2</v>
      </c>
      <c r="R20" s="78">
        <v>6.4999999999999997E-3</v>
      </c>
    </row>
    <row r="21" spans="2:18">
      <c r="B21" t="s">
        <v>253</v>
      </c>
      <c r="C21" t="s">
        <v>254</v>
      </c>
      <c r="D21" t="s">
        <v>100</v>
      </c>
      <c r="E21" t="s">
        <v>242</v>
      </c>
      <c r="G21"/>
      <c r="H21" s="77">
        <v>25.84</v>
      </c>
      <c r="I21" t="s">
        <v>102</v>
      </c>
      <c r="J21" s="78">
        <v>5.0000000000000001E-3</v>
      </c>
      <c r="K21" s="78">
        <v>1.6500000000000001E-2</v>
      </c>
      <c r="L21" s="77">
        <v>24560688.719999999</v>
      </c>
      <c r="M21" s="77">
        <v>82.95</v>
      </c>
      <c r="N21" s="77">
        <v>0</v>
      </c>
      <c r="O21" s="77">
        <v>20373.091293239999</v>
      </c>
      <c r="P21" s="78">
        <v>2E-3</v>
      </c>
      <c r="Q21" s="78">
        <v>6.6E-3</v>
      </c>
      <c r="R21" s="78">
        <v>8.0000000000000004E-4</v>
      </c>
    </row>
    <row r="22" spans="2:18">
      <c r="B22" t="s">
        <v>255</v>
      </c>
      <c r="C22" t="s">
        <v>256</v>
      </c>
      <c r="D22" t="s">
        <v>100</v>
      </c>
      <c r="E22" t="s">
        <v>242</v>
      </c>
      <c r="G22"/>
      <c r="H22" s="77">
        <v>14.72</v>
      </c>
      <c r="I22" t="s">
        <v>102</v>
      </c>
      <c r="J22" s="78">
        <v>2.75E-2</v>
      </c>
      <c r="K22" s="78">
        <v>1.54E-2</v>
      </c>
      <c r="L22" s="77">
        <v>13287984.77</v>
      </c>
      <c r="M22" s="77">
        <v>141.94</v>
      </c>
      <c r="N22" s="77">
        <v>0</v>
      </c>
      <c r="O22" s="77">
        <v>18860.965582538</v>
      </c>
      <c r="P22" s="78">
        <v>6.9999999999999999E-4</v>
      </c>
      <c r="Q22" s="78">
        <v>6.1000000000000004E-3</v>
      </c>
      <c r="R22" s="78">
        <v>6.9999999999999999E-4</v>
      </c>
    </row>
    <row r="23" spans="2:18">
      <c r="B23" t="s">
        <v>257</v>
      </c>
      <c r="C23" t="s">
        <v>258</v>
      </c>
      <c r="D23" t="s">
        <v>100</v>
      </c>
      <c r="E23" t="s">
        <v>242</v>
      </c>
      <c r="G23"/>
      <c r="H23" s="77">
        <v>10.43</v>
      </c>
      <c r="I23" t="s">
        <v>102</v>
      </c>
      <c r="J23" s="78">
        <v>0.04</v>
      </c>
      <c r="K23" s="78">
        <v>1.52E-2</v>
      </c>
      <c r="L23" s="77">
        <v>8662363.0500000007</v>
      </c>
      <c r="M23" s="77">
        <v>172.93</v>
      </c>
      <c r="N23" s="77">
        <v>0</v>
      </c>
      <c r="O23" s="77">
        <v>14979.824422365</v>
      </c>
      <c r="P23" s="78">
        <v>5.0000000000000001E-4</v>
      </c>
      <c r="Q23" s="78">
        <v>4.7999999999999996E-3</v>
      </c>
      <c r="R23" s="78">
        <v>5.9999999999999995E-4</v>
      </c>
    </row>
    <row r="24" spans="2:18">
      <c r="B24" t="s">
        <v>259</v>
      </c>
      <c r="C24" t="s">
        <v>260</v>
      </c>
      <c r="D24" t="s">
        <v>100</v>
      </c>
      <c r="E24" t="s">
        <v>242</v>
      </c>
      <c r="G24"/>
      <c r="H24" s="77">
        <v>5.6</v>
      </c>
      <c r="I24" t="s">
        <v>102</v>
      </c>
      <c r="J24" s="78">
        <v>5.0000000000000001E-3</v>
      </c>
      <c r="K24" s="78">
        <v>1.4999999999999999E-2</v>
      </c>
      <c r="L24" s="77">
        <v>204499314.65000001</v>
      </c>
      <c r="M24" s="77">
        <v>105.57</v>
      </c>
      <c r="N24" s="77">
        <v>0</v>
      </c>
      <c r="O24" s="77">
        <v>215889.926476005</v>
      </c>
      <c r="P24" s="78">
        <v>1.01E-2</v>
      </c>
      <c r="Q24" s="78">
        <v>6.9400000000000003E-2</v>
      </c>
      <c r="R24" s="78">
        <v>8.0000000000000002E-3</v>
      </c>
    </row>
    <row r="25" spans="2:18">
      <c r="B25" t="s">
        <v>261</v>
      </c>
      <c r="C25" t="s">
        <v>262</v>
      </c>
      <c r="D25" t="s">
        <v>100</v>
      </c>
      <c r="E25" t="s">
        <v>242</v>
      </c>
      <c r="G25"/>
      <c r="H25" s="77">
        <v>2.84</v>
      </c>
      <c r="I25" t="s">
        <v>102</v>
      </c>
      <c r="J25" s="78">
        <v>1E-3</v>
      </c>
      <c r="K25" s="78">
        <v>1.6299999999999999E-2</v>
      </c>
      <c r="L25" s="77">
        <v>254907216.13999999</v>
      </c>
      <c r="M25" s="77">
        <v>106.72</v>
      </c>
      <c r="N25" s="77">
        <v>0</v>
      </c>
      <c r="O25" s="77">
        <v>272036.98106460797</v>
      </c>
      <c r="P25" s="78">
        <v>1.35E-2</v>
      </c>
      <c r="Q25" s="78">
        <v>8.7499999999999994E-2</v>
      </c>
      <c r="R25" s="78">
        <v>0.01</v>
      </c>
    </row>
    <row r="26" spans="2:18">
      <c r="B26" t="s">
        <v>263</v>
      </c>
      <c r="C26" t="s">
        <v>264</v>
      </c>
      <c r="D26" t="s">
        <v>100</v>
      </c>
      <c r="E26" t="s">
        <v>242</v>
      </c>
      <c r="G26"/>
      <c r="H26" s="77">
        <v>4.97</v>
      </c>
      <c r="I26" t="s">
        <v>102</v>
      </c>
      <c r="J26" s="78">
        <v>1.0999999999999999E-2</v>
      </c>
      <c r="K26" s="78">
        <v>1.5100000000000001E-2</v>
      </c>
      <c r="L26" s="77">
        <v>25525200.530000001</v>
      </c>
      <c r="M26" s="77">
        <v>99.03</v>
      </c>
      <c r="N26" s="77">
        <v>0</v>
      </c>
      <c r="O26" s="77">
        <v>25277.606084858999</v>
      </c>
      <c r="P26" s="78">
        <v>0</v>
      </c>
      <c r="Q26" s="78">
        <v>8.0999999999999996E-3</v>
      </c>
      <c r="R26" s="78">
        <v>8.9999999999999998E-4</v>
      </c>
    </row>
    <row r="27" spans="2:18">
      <c r="B27" s="79" t="s">
        <v>265</v>
      </c>
      <c r="C27" s="16"/>
      <c r="D27" s="16"/>
      <c r="H27" s="81">
        <v>6.2</v>
      </c>
      <c r="K27" s="80">
        <v>4.48E-2</v>
      </c>
      <c r="L27" s="81">
        <v>2337480729.75</v>
      </c>
      <c r="N27" s="81">
        <v>3412.9037579999999</v>
      </c>
      <c r="O27" s="81">
        <v>2026974.3228135691</v>
      </c>
      <c r="Q27" s="80">
        <v>0.65200000000000002</v>
      </c>
      <c r="R27" s="80">
        <v>7.4700000000000003E-2</v>
      </c>
    </row>
    <row r="28" spans="2:18">
      <c r="B28" s="79" t="s">
        <v>266</v>
      </c>
      <c r="C28" s="16"/>
      <c r="D28" s="16"/>
      <c r="H28" s="81">
        <v>0.46</v>
      </c>
      <c r="K28" s="80">
        <v>4.7899999999999998E-2</v>
      </c>
      <c r="L28" s="81">
        <v>669427223.79999995</v>
      </c>
      <c r="N28" s="81">
        <v>0</v>
      </c>
      <c r="O28" s="81">
        <v>655151.02377148403</v>
      </c>
      <c r="Q28" s="80">
        <v>0.2107</v>
      </c>
      <c r="R28" s="80">
        <v>2.4199999999999999E-2</v>
      </c>
    </row>
    <row r="29" spans="2:18">
      <c r="B29" t="s">
        <v>267</v>
      </c>
      <c r="C29" t="s">
        <v>268</v>
      </c>
      <c r="D29" t="s">
        <v>100</v>
      </c>
      <c r="E29" t="s">
        <v>242</v>
      </c>
      <c r="G29"/>
      <c r="H29" s="77">
        <v>0.52</v>
      </c>
      <c r="I29" t="s">
        <v>102</v>
      </c>
      <c r="J29" s="78">
        <v>0</v>
      </c>
      <c r="K29" s="78">
        <v>4.7699999999999999E-2</v>
      </c>
      <c r="L29" s="77">
        <v>50735607.280000001</v>
      </c>
      <c r="M29" s="77">
        <v>97.64</v>
      </c>
      <c r="N29" s="77">
        <v>0</v>
      </c>
      <c r="O29" s="77">
        <v>49538.246948191998</v>
      </c>
      <c r="P29" s="78">
        <v>2.5000000000000001E-3</v>
      </c>
      <c r="Q29" s="78">
        <v>1.5900000000000001E-2</v>
      </c>
      <c r="R29" s="78">
        <v>1.8E-3</v>
      </c>
    </row>
    <row r="30" spans="2:18">
      <c r="B30" t="s">
        <v>269</v>
      </c>
      <c r="C30" t="s">
        <v>270</v>
      </c>
      <c r="D30" t="s">
        <v>100</v>
      </c>
      <c r="E30" t="s">
        <v>242</v>
      </c>
      <c r="G30"/>
      <c r="H30" s="77">
        <v>0.27</v>
      </c>
      <c r="I30" t="s">
        <v>102</v>
      </c>
      <c r="J30" s="78">
        <v>0</v>
      </c>
      <c r="K30" s="78">
        <v>4.7699999999999999E-2</v>
      </c>
      <c r="L30" s="77">
        <v>191819747.62</v>
      </c>
      <c r="M30" s="77">
        <v>98.78</v>
      </c>
      <c r="N30" s="77">
        <v>0</v>
      </c>
      <c r="O30" s="77">
        <v>189479.546699036</v>
      </c>
      <c r="P30" s="78">
        <v>5.5999999999999999E-3</v>
      </c>
      <c r="Q30" s="78">
        <v>6.0900000000000003E-2</v>
      </c>
      <c r="R30" s="78">
        <v>7.0000000000000001E-3</v>
      </c>
    </row>
    <row r="31" spans="2:18">
      <c r="B31" t="s">
        <v>271</v>
      </c>
      <c r="C31" t="s">
        <v>272</v>
      </c>
      <c r="D31" t="s">
        <v>100</v>
      </c>
      <c r="E31" t="s">
        <v>242</v>
      </c>
      <c r="G31"/>
      <c r="H31" s="77">
        <v>0.36</v>
      </c>
      <c r="I31" t="s">
        <v>102</v>
      </c>
      <c r="J31" s="78">
        <v>0</v>
      </c>
      <c r="K31" s="78">
        <v>4.8000000000000001E-2</v>
      </c>
      <c r="L31" s="77">
        <v>116723467.41</v>
      </c>
      <c r="M31" s="77">
        <v>98.33</v>
      </c>
      <c r="N31" s="77">
        <v>0</v>
      </c>
      <c r="O31" s="77">
        <v>114774.18550425299</v>
      </c>
      <c r="P31" s="78">
        <v>3.5999999999999999E-3</v>
      </c>
      <c r="Q31" s="78">
        <v>3.6900000000000002E-2</v>
      </c>
      <c r="R31" s="78">
        <v>4.1999999999999997E-3</v>
      </c>
    </row>
    <row r="32" spans="2:18">
      <c r="B32" t="s">
        <v>273</v>
      </c>
      <c r="C32" t="s">
        <v>274</v>
      </c>
      <c r="D32" t="s">
        <v>100</v>
      </c>
      <c r="E32" t="s">
        <v>242</v>
      </c>
      <c r="G32"/>
      <c r="H32" s="77">
        <v>0.44</v>
      </c>
      <c r="I32" t="s">
        <v>102</v>
      </c>
      <c r="J32" s="78">
        <v>0</v>
      </c>
      <c r="K32" s="78">
        <v>4.82E-2</v>
      </c>
      <c r="L32" s="77">
        <v>139562779.63</v>
      </c>
      <c r="M32" s="77">
        <v>97.97</v>
      </c>
      <c r="N32" s="77">
        <v>0</v>
      </c>
      <c r="O32" s="77">
        <v>136729.65520351101</v>
      </c>
      <c r="P32" s="78">
        <v>4.4999999999999997E-3</v>
      </c>
      <c r="Q32" s="78">
        <v>4.3999999999999997E-2</v>
      </c>
      <c r="R32" s="78">
        <v>5.0000000000000001E-3</v>
      </c>
    </row>
    <row r="33" spans="2:18">
      <c r="B33" t="s">
        <v>275</v>
      </c>
      <c r="C33" t="s">
        <v>276</v>
      </c>
      <c r="D33" t="s">
        <v>100</v>
      </c>
      <c r="E33" t="s">
        <v>242</v>
      </c>
      <c r="G33"/>
      <c r="H33" s="77">
        <v>0.86</v>
      </c>
      <c r="I33" t="s">
        <v>102</v>
      </c>
      <c r="J33" s="78">
        <v>0</v>
      </c>
      <c r="K33" s="78">
        <v>4.8099999999999997E-2</v>
      </c>
      <c r="L33" s="77">
        <v>27288298.77</v>
      </c>
      <c r="M33" s="77">
        <v>96.05</v>
      </c>
      <c r="N33" s="77">
        <v>0</v>
      </c>
      <c r="O33" s="77">
        <v>26210.410968585002</v>
      </c>
      <c r="P33" s="78">
        <v>1.5E-3</v>
      </c>
      <c r="Q33" s="78">
        <v>8.3999999999999995E-3</v>
      </c>
      <c r="R33" s="78">
        <v>1E-3</v>
      </c>
    </row>
    <row r="34" spans="2:18">
      <c r="B34" t="s">
        <v>277</v>
      </c>
      <c r="C34" t="s">
        <v>278</v>
      </c>
      <c r="D34" t="s">
        <v>100</v>
      </c>
      <c r="E34" t="s">
        <v>242</v>
      </c>
      <c r="G34"/>
      <c r="H34" s="77">
        <v>0.94</v>
      </c>
      <c r="I34" t="s">
        <v>102</v>
      </c>
      <c r="J34" s="78">
        <v>0</v>
      </c>
      <c r="K34" s="78">
        <v>4.7899999999999998E-2</v>
      </c>
      <c r="L34" s="77">
        <v>46724281.600000001</v>
      </c>
      <c r="M34" s="77">
        <v>95.72</v>
      </c>
      <c r="N34" s="77">
        <v>0</v>
      </c>
      <c r="O34" s="77">
        <v>44724.482347520003</v>
      </c>
      <c r="P34" s="78">
        <v>2.5999999999999999E-3</v>
      </c>
      <c r="Q34" s="78">
        <v>1.44E-2</v>
      </c>
      <c r="R34" s="78">
        <v>1.6000000000000001E-3</v>
      </c>
    </row>
    <row r="35" spans="2:18">
      <c r="B35" t="s">
        <v>279</v>
      </c>
      <c r="C35" t="s">
        <v>280</v>
      </c>
      <c r="D35" t="s">
        <v>100</v>
      </c>
      <c r="E35" t="s">
        <v>242</v>
      </c>
      <c r="G35"/>
      <c r="H35" s="77">
        <v>0.19</v>
      </c>
      <c r="I35" t="s">
        <v>102</v>
      </c>
      <c r="J35" s="78">
        <v>0</v>
      </c>
      <c r="K35" s="78">
        <v>4.6800000000000001E-2</v>
      </c>
      <c r="L35" s="77">
        <v>21513.85</v>
      </c>
      <c r="M35" s="77">
        <v>99.15</v>
      </c>
      <c r="N35" s="77">
        <v>0</v>
      </c>
      <c r="O35" s="77">
        <v>21.330982275</v>
      </c>
      <c r="P35" s="78">
        <v>0</v>
      </c>
      <c r="Q35" s="78">
        <v>0</v>
      </c>
      <c r="R35" s="78">
        <v>0</v>
      </c>
    </row>
    <row r="36" spans="2:18">
      <c r="B36" t="s">
        <v>281</v>
      </c>
      <c r="C36" t="s">
        <v>282</v>
      </c>
      <c r="D36" t="s">
        <v>100</v>
      </c>
      <c r="E36" t="s">
        <v>242</v>
      </c>
      <c r="G36"/>
      <c r="H36" s="77">
        <v>0.61</v>
      </c>
      <c r="I36" t="s">
        <v>102</v>
      </c>
      <c r="J36" s="78">
        <v>0</v>
      </c>
      <c r="K36" s="78">
        <v>4.7699999999999999E-2</v>
      </c>
      <c r="L36" s="77">
        <v>47962708.759999998</v>
      </c>
      <c r="M36" s="77">
        <v>97.2</v>
      </c>
      <c r="N36" s="77">
        <v>0</v>
      </c>
      <c r="O36" s="77">
        <v>46619.752914719997</v>
      </c>
      <c r="P36" s="78">
        <v>2.7000000000000001E-3</v>
      </c>
      <c r="Q36" s="78">
        <v>1.4999999999999999E-2</v>
      </c>
      <c r="R36" s="78">
        <v>1.6999999999999999E-3</v>
      </c>
    </row>
    <row r="37" spans="2:18">
      <c r="B37" t="s">
        <v>283</v>
      </c>
      <c r="C37" t="s">
        <v>284</v>
      </c>
      <c r="D37" t="s">
        <v>100</v>
      </c>
      <c r="E37" t="s">
        <v>242</v>
      </c>
      <c r="G37"/>
      <c r="H37" s="77">
        <v>0.69</v>
      </c>
      <c r="I37" t="s">
        <v>102</v>
      </c>
      <c r="J37" s="78">
        <v>0</v>
      </c>
      <c r="K37" s="78">
        <v>4.7899999999999998E-2</v>
      </c>
      <c r="L37" s="77">
        <v>48588818.880000003</v>
      </c>
      <c r="M37" s="77">
        <v>96.84</v>
      </c>
      <c r="N37" s="77">
        <v>0</v>
      </c>
      <c r="O37" s="77">
        <v>47053.412203391999</v>
      </c>
      <c r="P37" s="78">
        <v>2.7000000000000001E-3</v>
      </c>
      <c r="Q37" s="78">
        <v>1.5100000000000001E-2</v>
      </c>
      <c r="R37" s="78">
        <v>1.6999999999999999E-3</v>
      </c>
    </row>
    <row r="38" spans="2:18">
      <c r="B38" s="79" t="s">
        <v>285</v>
      </c>
      <c r="C38" s="16"/>
      <c r="D38" s="16"/>
      <c r="H38" s="81">
        <v>8.9600000000000009</v>
      </c>
      <c r="K38" s="80">
        <v>4.3299999999999998E-2</v>
      </c>
      <c r="L38" s="81">
        <v>1657473505.95</v>
      </c>
      <c r="N38" s="81">
        <v>3412.9037579999999</v>
      </c>
      <c r="O38" s="81">
        <v>1361465.4790420849</v>
      </c>
      <c r="Q38" s="80">
        <v>0.43790000000000001</v>
      </c>
      <c r="R38" s="80">
        <v>5.0200000000000002E-2</v>
      </c>
    </row>
    <row r="39" spans="2:18">
      <c r="B39" t="s">
        <v>286</v>
      </c>
      <c r="C39" t="s">
        <v>287</v>
      </c>
      <c r="D39" t="s">
        <v>100</v>
      </c>
      <c r="E39" t="s">
        <v>242</v>
      </c>
      <c r="G39"/>
      <c r="H39" s="77">
        <v>4.78</v>
      </c>
      <c r="I39" t="s">
        <v>102</v>
      </c>
      <c r="J39" s="78">
        <v>2.2499999999999999E-2</v>
      </c>
      <c r="K39" s="78">
        <v>4.24E-2</v>
      </c>
      <c r="L39" s="77">
        <v>153701600.90000001</v>
      </c>
      <c r="M39" s="77">
        <v>91.16</v>
      </c>
      <c r="N39" s="77">
        <v>3412.9037579999999</v>
      </c>
      <c r="O39" s="77">
        <v>143527.28313843999</v>
      </c>
      <c r="P39" s="78">
        <v>6.4000000000000003E-3</v>
      </c>
      <c r="Q39" s="78">
        <v>4.6199999999999998E-2</v>
      </c>
      <c r="R39" s="78">
        <v>5.3E-3</v>
      </c>
    </row>
    <row r="40" spans="2:18">
      <c r="B40" t="s">
        <v>288</v>
      </c>
      <c r="C40" t="s">
        <v>289</v>
      </c>
      <c r="D40" t="s">
        <v>100</v>
      </c>
      <c r="E40" t="s">
        <v>242</v>
      </c>
      <c r="G40"/>
      <c r="H40" s="77">
        <v>2.4</v>
      </c>
      <c r="I40" t="s">
        <v>102</v>
      </c>
      <c r="J40" s="78">
        <v>5.0000000000000001E-3</v>
      </c>
      <c r="K40" s="78">
        <v>4.5600000000000002E-2</v>
      </c>
      <c r="L40" s="77">
        <v>12273216.52</v>
      </c>
      <c r="M40" s="77">
        <v>91.2</v>
      </c>
      <c r="N40" s="77">
        <v>0</v>
      </c>
      <c r="O40" s="77">
        <v>11193.173466239999</v>
      </c>
      <c r="P40" s="78">
        <v>6.9999999999999999E-4</v>
      </c>
      <c r="Q40" s="78">
        <v>3.5999999999999999E-3</v>
      </c>
      <c r="R40" s="78">
        <v>4.0000000000000002E-4</v>
      </c>
    </row>
    <row r="41" spans="2:18">
      <c r="B41" t="s">
        <v>290</v>
      </c>
      <c r="C41" t="s">
        <v>291</v>
      </c>
      <c r="D41" t="s">
        <v>100</v>
      </c>
      <c r="E41" t="s">
        <v>242</v>
      </c>
      <c r="G41"/>
      <c r="H41" s="77">
        <v>4.92</v>
      </c>
      <c r="I41" t="s">
        <v>102</v>
      </c>
      <c r="J41" s="78">
        <v>3.7499999999999999E-2</v>
      </c>
      <c r="K41" s="78">
        <v>4.2299999999999997E-2</v>
      </c>
      <c r="L41" s="77">
        <v>92001323.909999996</v>
      </c>
      <c r="M41" s="77">
        <v>99.4</v>
      </c>
      <c r="N41" s="77">
        <v>0</v>
      </c>
      <c r="O41" s="77">
        <v>91449.315966540002</v>
      </c>
      <c r="P41" s="78">
        <v>2.0899999999999998E-2</v>
      </c>
      <c r="Q41" s="78">
        <v>2.9399999999999999E-2</v>
      </c>
      <c r="R41" s="78">
        <v>3.3999999999999998E-3</v>
      </c>
    </row>
    <row r="42" spans="2:18">
      <c r="B42" t="s">
        <v>292</v>
      </c>
      <c r="C42" t="s">
        <v>293</v>
      </c>
      <c r="D42" t="s">
        <v>100</v>
      </c>
      <c r="E42" t="s">
        <v>242</v>
      </c>
      <c r="G42"/>
      <c r="H42" s="77">
        <v>3.39</v>
      </c>
      <c r="I42" t="s">
        <v>102</v>
      </c>
      <c r="J42" s="78">
        <v>0.02</v>
      </c>
      <c r="K42" s="78">
        <v>4.3099999999999999E-2</v>
      </c>
      <c r="L42" s="77">
        <v>58971660.740000002</v>
      </c>
      <c r="M42" s="77">
        <v>93.59</v>
      </c>
      <c r="N42" s="77">
        <v>0</v>
      </c>
      <c r="O42" s="77">
        <v>55191.577286565996</v>
      </c>
      <c r="P42" s="78">
        <v>2.7000000000000001E-3</v>
      </c>
      <c r="Q42" s="78">
        <v>1.78E-2</v>
      </c>
      <c r="R42" s="78">
        <v>2E-3</v>
      </c>
    </row>
    <row r="43" spans="2:18">
      <c r="B43" t="s">
        <v>294</v>
      </c>
      <c r="C43" t="s">
        <v>295</v>
      </c>
      <c r="D43" t="s">
        <v>100</v>
      </c>
      <c r="E43" t="s">
        <v>242</v>
      </c>
      <c r="G43"/>
      <c r="H43" s="77">
        <v>15.3</v>
      </c>
      <c r="I43" t="s">
        <v>102</v>
      </c>
      <c r="J43" s="78">
        <v>3.7499999999999999E-2</v>
      </c>
      <c r="K43" s="78">
        <v>4.4900000000000002E-2</v>
      </c>
      <c r="L43" s="77">
        <v>120036038.34999999</v>
      </c>
      <c r="M43" s="77">
        <v>91.42</v>
      </c>
      <c r="N43" s="77">
        <v>0</v>
      </c>
      <c r="O43" s="77">
        <v>109736.94625957</v>
      </c>
      <c r="P43" s="78">
        <v>4.7999999999999996E-3</v>
      </c>
      <c r="Q43" s="78">
        <v>3.5299999999999998E-2</v>
      </c>
      <c r="R43" s="78">
        <v>4.0000000000000001E-3</v>
      </c>
    </row>
    <row r="44" spans="2:18">
      <c r="B44" t="s">
        <v>296</v>
      </c>
      <c r="C44" t="s">
        <v>297</v>
      </c>
      <c r="D44" t="s">
        <v>100</v>
      </c>
      <c r="E44" t="s">
        <v>242</v>
      </c>
      <c r="G44"/>
      <c r="H44" s="77">
        <v>1.91</v>
      </c>
      <c r="I44" t="s">
        <v>102</v>
      </c>
      <c r="J44" s="78">
        <v>1.7500000000000002E-2</v>
      </c>
      <c r="K44" s="78">
        <v>4.5999999999999999E-2</v>
      </c>
      <c r="L44" s="77">
        <v>1059679.4099999999</v>
      </c>
      <c r="M44" s="77">
        <v>95.09</v>
      </c>
      <c r="N44" s="77">
        <v>0</v>
      </c>
      <c r="O44" s="77">
        <v>1007.6491509689999</v>
      </c>
      <c r="P44" s="78">
        <v>0</v>
      </c>
      <c r="Q44" s="78">
        <v>2.9999999999999997E-4</v>
      </c>
      <c r="R44" s="78">
        <v>0</v>
      </c>
    </row>
    <row r="45" spans="2:18">
      <c r="B45" t="s">
        <v>298</v>
      </c>
      <c r="C45" t="s">
        <v>299</v>
      </c>
      <c r="D45" t="s">
        <v>100</v>
      </c>
      <c r="E45" t="s">
        <v>242</v>
      </c>
      <c r="G45"/>
      <c r="H45" s="77">
        <v>18</v>
      </c>
      <c r="I45" t="s">
        <v>102</v>
      </c>
      <c r="J45" s="78">
        <v>2.8000000000000001E-2</v>
      </c>
      <c r="K45" s="78">
        <v>4.5600000000000002E-2</v>
      </c>
      <c r="L45" s="77">
        <v>128802653.81999999</v>
      </c>
      <c r="M45" s="77">
        <v>74.349999999999994</v>
      </c>
      <c r="N45" s="77">
        <v>0</v>
      </c>
      <c r="O45" s="77">
        <v>95764.773115169999</v>
      </c>
      <c r="P45" s="78">
        <v>1.8100000000000002E-2</v>
      </c>
      <c r="Q45" s="78">
        <v>3.0800000000000001E-2</v>
      </c>
      <c r="R45" s="78">
        <v>3.5000000000000001E-3</v>
      </c>
    </row>
    <row r="46" spans="2:18">
      <c r="B46" t="s">
        <v>300</v>
      </c>
      <c r="C46" t="s">
        <v>301</v>
      </c>
      <c r="D46" t="s">
        <v>100</v>
      </c>
      <c r="E46" t="s">
        <v>242</v>
      </c>
      <c r="G46"/>
      <c r="H46" s="77">
        <v>2.76</v>
      </c>
      <c r="I46" t="s">
        <v>102</v>
      </c>
      <c r="J46" s="78">
        <v>6.25E-2</v>
      </c>
      <c r="K46" s="78">
        <v>4.3400000000000001E-2</v>
      </c>
      <c r="L46" s="77">
        <v>54662.03</v>
      </c>
      <c r="M46" s="77">
        <v>111</v>
      </c>
      <c r="N46" s="77">
        <v>0</v>
      </c>
      <c r="O46" s="77">
        <v>60.674853300000002</v>
      </c>
      <c r="P46" s="78">
        <v>0</v>
      </c>
      <c r="Q46" s="78">
        <v>0</v>
      </c>
      <c r="R46" s="78">
        <v>0</v>
      </c>
    </row>
    <row r="47" spans="2:18">
      <c r="B47" t="s">
        <v>302</v>
      </c>
      <c r="C47" t="s">
        <v>303</v>
      </c>
      <c r="D47" t="s">
        <v>100</v>
      </c>
      <c r="E47" t="s">
        <v>242</v>
      </c>
      <c r="G47"/>
      <c r="H47" s="77">
        <v>0.51</v>
      </c>
      <c r="I47" t="s">
        <v>102</v>
      </c>
      <c r="J47" s="78">
        <v>3.7499999999999999E-2</v>
      </c>
      <c r="K47" s="78">
        <v>4.3999999999999997E-2</v>
      </c>
      <c r="L47" s="77">
        <v>13511</v>
      </c>
      <c r="M47" s="77">
        <v>101.56</v>
      </c>
      <c r="N47" s="77">
        <v>0</v>
      </c>
      <c r="O47" s="77">
        <v>13.7217716</v>
      </c>
      <c r="P47" s="78">
        <v>0</v>
      </c>
      <c r="Q47" s="78">
        <v>0</v>
      </c>
      <c r="R47" s="78">
        <v>0</v>
      </c>
    </row>
    <row r="48" spans="2:18">
      <c r="B48" t="s">
        <v>304</v>
      </c>
      <c r="C48" t="s">
        <v>305</v>
      </c>
      <c r="D48" t="s">
        <v>100</v>
      </c>
      <c r="E48" t="s">
        <v>242</v>
      </c>
      <c r="G48"/>
      <c r="H48" s="77">
        <v>12.08</v>
      </c>
      <c r="I48" t="s">
        <v>102</v>
      </c>
      <c r="J48" s="78">
        <v>5.5E-2</v>
      </c>
      <c r="K48" s="78">
        <v>4.4299999999999999E-2</v>
      </c>
      <c r="L48" s="77">
        <v>6907313.7000000002</v>
      </c>
      <c r="M48" s="77">
        <v>117.33</v>
      </c>
      <c r="N48" s="77">
        <v>0</v>
      </c>
      <c r="O48" s="77">
        <v>8104.3511642100002</v>
      </c>
      <c r="P48" s="78">
        <v>4.0000000000000002E-4</v>
      </c>
      <c r="Q48" s="78">
        <v>2.5999999999999999E-3</v>
      </c>
      <c r="R48" s="78">
        <v>2.9999999999999997E-4</v>
      </c>
    </row>
    <row r="49" spans="2:18">
      <c r="B49" t="s">
        <v>306</v>
      </c>
      <c r="C49" t="s">
        <v>307</v>
      </c>
      <c r="D49" t="s">
        <v>100</v>
      </c>
      <c r="E49" t="s">
        <v>242</v>
      </c>
      <c r="G49"/>
      <c r="H49" s="77">
        <v>1.0900000000000001</v>
      </c>
      <c r="I49" t="s">
        <v>102</v>
      </c>
      <c r="J49" s="78">
        <v>4.0000000000000001E-3</v>
      </c>
      <c r="K49" s="78">
        <v>4.5100000000000001E-2</v>
      </c>
      <c r="L49" s="77">
        <v>1918939.93</v>
      </c>
      <c r="M49" s="77">
        <v>96.08</v>
      </c>
      <c r="N49" s="77">
        <v>0</v>
      </c>
      <c r="O49" s="77">
        <v>1843.7174847440001</v>
      </c>
      <c r="P49" s="78">
        <v>1E-4</v>
      </c>
      <c r="Q49" s="78">
        <v>5.9999999999999995E-4</v>
      </c>
      <c r="R49" s="78">
        <v>1E-4</v>
      </c>
    </row>
    <row r="50" spans="2:18">
      <c r="B50" t="s">
        <v>308</v>
      </c>
      <c r="C50" t="s">
        <v>309</v>
      </c>
      <c r="D50" t="s">
        <v>100</v>
      </c>
      <c r="E50" t="s">
        <v>242</v>
      </c>
      <c r="G50"/>
      <c r="H50" s="77">
        <v>1.58</v>
      </c>
      <c r="I50" t="s">
        <v>102</v>
      </c>
      <c r="J50" s="78">
        <v>5.0000000000000001E-3</v>
      </c>
      <c r="K50" s="78">
        <v>4.6199999999999998E-2</v>
      </c>
      <c r="L50" s="77">
        <v>1042539.09</v>
      </c>
      <c r="M50" s="77">
        <v>94.08</v>
      </c>
      <c r="N50" s="77">
        <v>0</v>
      </c>
      <c r="O50" s="77">
        <v>980.82077587200001</v>
      </c>
      <c r="P50" s="78">
        <v>0</v>
      </c>
      <c r="Q50" s="78">
        <v>2.9999999999999997E-4</v>
      </c>
      <c r="R50" s="78">
        <v>0</v>
      </c>
    </row>
    <row r="51" spans="2:18">
      <c r="B51" t="s">
        <v>310</v>
      </c>
      <c r="C51" t="s">
        <v>311</v>
      </c>
      <c r="D51" t="s">
        <v>100</v>
      </c>
      <c r="E51" t="s">
        <v>242</v>
      </c>
      <c r="G51"/>
      <c r="H51" s="77">
        <v>6.28</v>
      </c>
      <c r="I51" t="s">
        <v>102</v>
      </c>
      <c r="J51" s="78">
        <v>0.01</v>
      </c>
      <c r="K51" s="78">
        <v>4.2700000000000002E-2</v>
      </c>
      <c r="L51" s="77">
        <v>274344644.77999997</v>
      </c>
      <c r="M51" s="77">
        <v>82.4</v>
      </c>
      <c r="N51" s="77">
        <v>0</v>
      </c>
      <c r="O51" s="77">
        <v>226059.98729871999</v>
      </c>
      <c r="P51" s="78">
        <v>1.1599999999999999E-2</v>
      </c>
      <c r="Q51" s="78">
        <v>7.2700000000000001E-2</v>
      </c>
      <c r="R51" s="78">
        <v>8.3000000000000001E-3</v>
      </c>
    </row>
    <row r="52" spans="2:18">
      <c r="B52" t="s">
        <v>312</v>
      </c>
      <c r="C52" t="s">
        <v>313</v>
      </c>
      <c r="D52" t="s">
        <v>100</v>
      </c>
      <c r="E52" t="s">
        <v>242</v>
      </c>
      <c r="G52"/>
      <c r="H52" s="77">
        <v>8.08</v>
      </c>
      <c r="I52" t="s">
        <v>102</v>
      </c>
      <c r="J52" s="78">
        <v>1.2999999999999999E-2</v>
      </c>
      <c r="K52" s="78">
        <v>4.2700000000000002E-2</v>
      </c>
      <c r="L52" s="77">
        <v>479195652.19999999</v>
      </c>
      <c r="M52" s="77">
        <v>79.739999999999995</v>
      </c>
      <c r="N52" s="77">
        <v>0</v>
      </c>
      <c r="O52" s="77">
        <v>382110.61306428001</v>
      </c>
      <c r="P52" s="78">
        <v>3.39E-2</v>
      </c>
      <c r="Q52" s="78">
        <v>0.1229</v>
      </c>
      <c r="R52" s="78">
        <v>1.41E-2</v>
      </c>
    </row>
    <row r="53" spans="2:18">
      <c r="B53" t="s">
        <v>314</v>
      </c>
      <c r="C53" t="s">
        <v>315</v>
      </c>
      <c r="D53" t="s">
        <v>100</v>
      </c>
      <c r="E53" t="s">
        <v>242</v>
      </c>
      <c r="G53"/>
      <c r="H53" s="77">
        <v>0.17</v>
      </c>
      <c r="I53" t="s">
        <v>102</v>
      </c>
      <c r="J53" s="78">
        <v>1.4999999999999999E-2</v>
      </c>
      <c r="K53" s="78">
        <v>4.3999999999999997E-2</v>
      </c>
      <c r="L53" s="77">
        <v>622168.84</v>
      </c>
      <c r="M53" s="77">
        <v>100.76</v>
      </c>
      <c r="N53" s="77">
        <v>0</v>
      </c>
      <c r="O53" s="77">
        <v>626.89732318400002</v>
      </c>
      <c r="P53" s="78">
        <v>0</v>
      </c>
      <c r="Q53" s="78">
        <v>2.0000000000000001E-4</v>
      </c>
      <c r="R53" s="78">
        <v>0</v>
      </c>
    </row>
    <row r="54" spans="2:18">
      <c r="B54" t="s">
        <v>316</v>
      </c>
      <c r="C54" t="s">
        <v>317</v>
      </c>
      <c r="D54" t="s">
        <v>100</v>
      </c>
      <c r="E54" t="s">
        <v>242</v>
      </c>
      <c r="G54"/>
      <c r="H54" s="77">
        <v>12.11</v>
      </c>
      <c r="I54" t="s">
        <v>102</v>
      </c>
      <c r="J54" s="78">
        <v>1.4999999999999999E-2</v>
      </c>
      <c r="K54" s="78">
        <v>4.3900000000000002E-2</v>
      </c>
      <c r="L54" s="77">
        <v>326527900.73000002</v>
      </c>
      <c r="M54" s="77">
        <v>71.599999999999994</v>
      </c>
      <c r="N54" s="77">
        <v>0</v>
      </c>
      <c r="O54" s="77">
        <v>233793.97692268001</v>
      </c>
      <c r="P54" s="78">
        <v>1.6500000000000001E-2</v>
      </c>
      <c r="Q54" s="78">
        <v>7.5200000000000003E-2</v>
      </c>
      <c r="R54" s="78">
        <v>8.6E-3</v>
      </c>
    </row>
    <row r="55" spans="2:18">
      <c r="B55" s="79" t="s">
        <v>318</v>
      </c>
      <c r="C55" s="16"/>
      <c r="D55" s="16"/>
      <c r="H55" s="81">
        <v>6.09</v>
      </c>
      <c r="K55" s="80">
        <v>5.2999999999999999E-2</v>
      </c>
      <c r="L55" s="81">
        <v>10580000</v>
      </c>
      <c r="N55" s="81">
        <v>0</v>
      </c>
      <c r="O55" s="81">
        <v>10357.82</v>
      </c>
      <c r="Q55" s="80">
        <v>3.3E-3</v>
      </c>
      <c r="R55" s="80">
        <v>4.0000000000000002E-4</v>
      </c>
    </row>
    <row r="56" spans="2:18">
      <c r="B56" t="s">
        <v>319</v>
      </c>
      <c r="C56" t="s">
        <v>320</v>
      </c>
      <c r="D56" t="s">
        <v>100</v>
      </c>
      <c r="E56" t="s">
        <v>242</v>
      </c>
      <c r="G56"/>
      <c r="H56" s="77">
        <v>6.09</v>
      </c>
      <c r="I56" t="s">
        <v>102</v>
      </c>
      <c r="J56" s="78">
        <v>4.7800000000000002E-2</v>
      </c>
      <c r="K56" s="78">
        <v>5.2999999999999999E-2</v>
      </c>
      <c r="L56" s="77">
        <v>10580000</v>
      </c>
      <c r="M56" s="77">
        <v>97.9</v>
      </c>
      <c r="N56" s="77">
        <v>0</v>
      </c>
      <c r="O56" s="77">
        <v>10357.82</v>
      </c>
      <c r="P56" s="78">
        <v>4.0000000000000002E-4</v>
      </c>
      <c r="Q56" s="78">
        <v>3.3E-3</v>
      </c>
      <c r="R56" s="78">
        <v>4.0000000000000002E-4</v>
      </c>
    </row>
    <row r="57" spans="2:18">
      <c r="B57" s="79" t="s">
        <v>321</v>
      </c>
      <c r="C57" s="16"/>
      <c r="D57" s="16"/>
      <c r="H57" s="81">
        <v>0</v>
      </c>
      <c r="K57" s="80">
        <v>0</v>
      </c>
      <c r="L57" s="81">
        <v>0</v>
      </c>
      <c r="N57" s="81">
        <v>0</v>
      </c>
      <c r="O57" s="81">
        <v>0</v>
      </c>
      <c r="Q57" s="80">
        <v>0</v>
      </c>
      <c r="R57" s="80">
        <v>0</v>
      </c>
    </row>
    <row r="58" spans="2:18">
      <c r="B58" t="s">
        <v>210</v>
      </c>
      <c r="C58" t="s">
        <v>210</v>
      </c>
      <c r="D58" s="16"/>
      <c r="E58" t="s">
        <v>210</v>
      </c>
      <c r="H58" s="77">
        <v>0</v>
      </c>
      <c r="I58" t="s">
        <v>210</v>
      </c>
      <c r="J58" s="78">
        <v>0</v>
      </c>
      <c r="K58" s="78">
        <v>0</v>
      </c>
      <c r="L58" s="77">
        <v>0</v>
      </c>
      <c r="M58" s="77">
        <v>0</v>
      </c>
      <c r="O58" s="77">
        <v>0</v>
      </c>
      <c r="P58" s="78">
        <v>0</v>
      </c>
      <c r="Q58" s="78">
        <v>0</v>
      </c>
      <c r="R58" s="78">
        <v>0</v>
      </c>
    </row>
    <row r="59" spans="2:18">
      <c r="B59" s="79" t="s">
        <v>235</v>
      </c>
      <c r="C59" s="16"/>
      <c r="D59" s="16"/>
      <c r="H59" s="81">
        <v>5.74</v>
      </c>
      <c r="K59" s="80">
        <v>4.9200000000000001E-2</v>
      </c>
      <c r="L59" s="81">
        <v>17172056.640000001</v>
      </c>
      <c r="N59" s="81">
        <v>0</v>
      </c>
      <c r="O59" s="81">
        <v>56943.782294443343</v>
      </c>
      <c r="Q59" s="80">
        <v>1.83E-2</v>
      </c>
      <c r="R59" s="80">
        <v>2.0999999999999999E-3</v>
      </c>
    </row>
    <row r="60" spans="2:18">
      <c r="B60" s="79" t="s">
        <v>322</v>
      </c>
      <c r="C60" s="16"/>
      <c r="D60" s="16"/>
      <c r="H60" s="81">
        <v>16.559999999999999</v>
      </c>
      <c r="K60" s="80">
        <v>6.2399999999999997E-2</v>
      </c>
      <c r="L60" s="81">
        <v>1125056.6399999999</v>
      </c>
      <c r="N60" s="81">
        <v>0</v>
      </c>
      <c r="O60" s="81">
        <v>3187.58714058744</v>
      </c>
      <c r="Q60" s="80">
        <v>1E-3</v>
      </c>
      <c r="R60" s="80">
        <v>1E-4</v>
      </c>
    </row>
    <row r="61" spans="2:18">
      <c r="B61" t="s">
        <v>323</v>
      </c>
      <c r="C61" t="s">
        <v>324</v>
      </c>
      <c r="D61" t="s">
        <v>123</v>
      </c>
      <c r="E61" t="s">
        <v>961</v>
      </c>
      <c r="F61" t="s">
        <v>2877</v>
      </c>
      <c r="G61"/>
      <c r="H61" s="77">
        <v>16.559999999999999</v>
      </c>
      <c r="I61" t="s">
        <v>106</v>
      </c>
      <c r="J61" s="78">
        <v>4.4999999999999998E-2</v>
      </c>
      <c r="K61" s="78">
        <v>6.2399999999999997E-2</v>
      </c>
      <c r="L61" s="77">
        <v>1125056.6399999999</v>
      </c>
      <c r="M61" s="77">
        <v>73.610499955757675</v>
      </c>
      <c r="N61" s="77">
        <v>0</v>
      </c>
      <c r="O61" s="77">
        <v>3187.58714058744</v>
      </c>
      <c r="P61" s="78">
        <v>1.1000000000000001E-3</v>
      </c>
      <c r="Q61" s="78">
        <v>1E-3</v>
      </c>
      <c r="R61" s="78">
        <v>1E-4</v>
      </c>
    </row>
    <row r="62" spans="2:18">
      <c r="B62" s="79" t="s">
        <v>326</v>
      </c>
      <c r="C62" s="16"/>
      <c r="D62" s="16"/>
      <c r="H62" s="81">
        <v>5.09</v>
      </c>
      <c r="K62" s="80">
        <v>4.8399999999999999E-2</v>
      </c>
      <c r="L62" s="81">
        <v>16047000</v>
      </c>
      <c r="N62" s="81">
        <v>0</v>
      </c>
      <c r="O62" s="81">
        <v>53756.195153855901</v>
      </c>
      <c r="Q62" s="80">
        <v>1.7299999999999999E-2</v>
      </c>
      <c r="R62" s="80">
        <v>2E-3</v>
      </c>
    </row>
    <row r="63" spans="2:18">
      <c r="B63" t="s">
        <v>327</v>
      </c>
      <c r="C63" t="s">
        <v>328</v>
      </c>
      <c r="D63" t="s">
        <v>123</v>
      </c>
      <c r="E63" t="s">
        <v>329</v>
      </c>
      <c r="F63" t="s">
        <v>2877</v>
      </c>
      <c r="G63"/>
      <c r="H63" s="77">
        <v>7.68</v>
      </c>
      <c r="I63" t="s">
        <v>106</v>
      </c>
      <c r="J63" s="78">
        <v>1.8800000000000001E-2</v>
      </c>
      <c r="K63" s="78">
        <v>4.5999999999999999E-2</v>
      </c>
      <c r="L63" s="77">
        <v>11091000</v>
      </c>
      <c r="M63" s="77">
        <v>81.550078083916077</v>
      </c>
      <c r="N63" s="77">
        <v>0</v>
      </c>
      <c r="O63" s="77">
        <v>34813.124047224897</v>
      </c>
      <c r="P63" s="78">
        <v>0</v>
      </c>
      <c r="Q63" s="78">
        <v>1.12E-2</v>
      </c>
      <c r="R63" s="78">
        <v>1.2999999999999999E-3</v>
      </c>
    </row>
    <row r="64" spans="2:18">
      <c r="B64" t="s">
        <v>330</v>
      </c>
      <c r="C64" t="s">
        <v>331</v>
      </c>
      <c r="D64" t="s">
        <v>123</v>
      </c>
      <c r="E64" t="s">
        <v>329</v>
      </c>
      <c r="F64" t="s">
        <v>2877</v>
      </c>
      <c r="G64"/>
      <c r="H64" s="77">
        <v>0.32</v>
      </c>
      <c r="I64" t="s">
        <v>106</v>
      </c>
      <c r="J64" s="78">
        <v>2.2499999999999999E-2</v>
      </c>
      <c r="K64" s="78">
        <v>5.2999999999999999E-2</v>
      </c>
      <c r="L64" s="77">
        <v>4906000</v>
      </c>
      <c r="M64" s="77">
        <v>99.314870504757891</v>
      </c>
      <c r="N64" s="77">
        <v>0</v>
      </c>
      <c r="O64" s="77">
        <v>18753.819668354899</v>
      </c>
      <c r="P64" s="78">
        <v>2.0000000000000001E-4</v>
      </c>
      <c r="Q64" s="78">
        <v>6.0000000000000001E-3</v>
      </c>
      <c r="R64" s="78">
        <v>6.9999999999999999E-4</v>
      </c>
    </row>
    <row r="65" spans="2:18">
      <c r="B65" t="s">
        <v>332</v>
      </c>
      <c r="C65" t="s">
        <v>333</v>
      </c>
      <c r="D65" t="s">
        <v>123</v>
      </c>
      <c r="E65" t="s">
        <v>329</v>
      </c>
      <c r="F65" t="s">
        <v>2877</v>
      </c>
      <c r="G65"/>
      <c r="H65" s="77">
        <v>2.2200000000000002</v>
      </c>
      <c r="I65" t="s">
        <v>106</v>
      </c>
      <c r="J65" s="78">
        <v>0.04</v>
      </c>
      <c r="K65" s="78">
        <v>4.9500000000000002E-2</v>
      </c>
      <c r="L65" s="77">
        <v>50000</v>
      </c>
      <c r="M65" s="77">
        <v>98.337977800000004</v>
      </c>
      <c r="N65" s="77">
        <v>0</v>
      </c>
      <c r="O65" s="77">
        <v>189.2514382761</v>
      </c>
      <c r="P65" s="78">
        <v>0</v>
      </c>
      <c r="Q65" s="78">
        <v>1E-4</v>
      </c>
      <c r="R65" s="78">
        <v>0</v>
      </c>
    </row>
    <row r="66" spans="2:18">
      <c r="B66" t="s">
        <v>334</v>
      </c>
      <c r="C66" s="16"/>
      <c r="D66" s="16"/>
    </row>
    <row r="67" spans="2:18">
      <c r="B67" t="s">
        <v>335</v>
      </c>
      <c r="C67" s="16"/>
      <c r="D67" s="16"/>
    </row>
    <row r="68" spans="2:18">
      <c r="B68" t="s">
        <v>336</v>
      </c>
      <c r="C68" s="16"/>
      <c r="D68" s="16"/>
    </row>
    <row r="69" spans="2:18">
      <c r="B69" t="s">
        <v>337</v>
      </c>
      <c r="C69" s="16"/>
      <c r="D69" s="16"/>
    </row>
    <row r="70" spans="2:18">
      <c r="C70" s="16"/>
      <c r="D70" s="16"/>
    </row>
    <row r="71" spans="2:18"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45197</v>
      </c>
    </row>
    <row r="2" spans="2:23" s="1" customFormat="1">
      <c r="B2" s="2" t="s">
        <v>1</v>
      </c>
      <c r="C2" s="12" t="s">
        <v>2932</v>
      </c>
    </row>
    <row r="3" spans="2:23" s="1" customFormat="1">
      <c r="B3" s="2" t="s">
        <v>2</v>
      </c>
      <c r="C3" s="26" t="s">
        <v>2933</v>
      </c>
    </row>
    <row r="4" spans="2:23" s="1" customFormat="1">
      <c r="B4" s="2" t="s">
        <v>3</v>
      </c>
    </row>
    <row r="5" spans="2:23">
      <c r="B5" s="2"/>
    </row>
    <row r="7" spans="2:23" ht="26.25" customHeight="1">
      <c r="B7" s="120" t="s">
        <v>177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172</v>
      </c>
      <c r="L8" s="28" t="s">
        <v>185</v>
      </c>
      <c r="M8" s="28" t="s">
        <v>173</v>
      </c>
      <c r="N8" s="28" t="s">
        <v>73</v>
      </c>
      <c r="O8" s="28" t="s">
        <v>57</v>
      </c>
      <c r="P8" s="36" t="s">
        <v>181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182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2162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2163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927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340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341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237</v>
      </c>
      <c r="D26" s="16"/>
    </row>
    <row r="27" spans="2:23">
      <c r="B27" t="s">
        <v>334</v>
      </c>
      <c r="D27" s="16"/>
    </row>
    <row r="28" spans="2:23">
      <c r="B28" t="s">
        <v>335</v>
      </c>
      <c r="D28" s="16"/>
    </row>
    <row r="29" spans="2:23">
      <c r="B29" t="s">
        <v>336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45197</v>
      </c>
    </row>
    <row r="2" spans="2:68" s="1" customFormat="1">
      <c r="B2" s="2" t="s">
        <v>1</v>
      </c>
      <c r="C2" s="12" t="s">
        <v>2932</v>
      </c>
    </row>
    <row r="3" spans="2:68" s="1" customFormat="1">
      <c r="B3" s="2" t="s">
        <v>2</v>
      </c>
      <c r="C3" s="26" t="s">
        <v>2933</v>
      </c>
    </row>
    <row r="4" spans="2:68" s="1" customFormat="1">
      <c r="B4" s="2" t="s">
        <v>3</v>
      </c>
    </row>
    <row r="6" spans="2:68" ht="26.25" customHeight="1">
      <c r="B6" s="115" t="s">
        <v>68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9"/>
      <c r="BP6" s="19"/>
    </row>
    <row r="7" spans="2:68" ht="26.25" customHeight="1">
      <c r="B7" s="115" t="s">
        <v>82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185</v>
      </c>
      <c r="P8" s="18" t="s">
        <v>186</v>
      </c>
      <c r="Q8" s="38" t="s">
        <v>190</v>
      </c>
      <c r="R8" s="18" t="s">
        <v>56</v>
      </c>
      <c r="S8" s="18" t="s">
        <v>73</v>
      </c>
      <c r="T8" s="18" t="s">
        <v>57</v>
      </c>
      <c r="U8" s="39" t="s">
        <v>181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182</v>
      </c>
      <c r="P9" s="21"/>
      <c r="Q9" s="21" t="s">
        <v>183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184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340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341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237</v>
      </c>
      <c r="C24" s="16"/>
      <c r="D24" s="16"/>
      <c r="E24" s="16"/>
      <c r="F24" s="16"/>
      <c r="G24" s="16"/>
    </row>
    <row r="25" spans="2:21">
      <c r="B25" t="s">
        <v>334</v>
      </c>
      <c r="C25" s="16"/>
      <c r="D25" s="16"/>
      <c r="E25" s="16"/>
      <c r="F25" s="16"/>
      <c r="G25" s="16"/>
    </row>
    <row r="26" spans="2:21">
      <c r="B26" t="s">
        <v>335</v>
      </c>
      <c r="C26" s="16"/>
      <c r="D26" s="16"/>
      <c r="E26" s="16"/>
      <c r="F26" s="16"/>
      <c r="G26" s="16"/>
    </row>
    <row r="27" spans="2:21">
      <c r="B27" t="s">
        <v>336</v>
      </c>
      <c r="C27" s="16"/>
      <c r="D27" s="16"/>
      <c r="E27" s="16"/>
      <c r="F27" s="16"/>
      <c r="G27" s="16"/>
    </row>
    <row r="28" spans="2:21">
      <c r="B28" t="s">
        <v>337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6"/>
  <sheetViews>
    <sheetView rightToLeft="1" topLeftCell="F5" workbookViewId="0">
      <selection activeCell="T11" sqref="T11:U35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45197</v>
      </c>
    </row>
    <row r="2" spans="2:66" s="1" customFormat="1">
      <c r="B2" s="2" t="s">
        <v>1</v>
      </c>
      <c r="C2" s="12" t="s">
        <v>2932</v>
      </c>
    </row>
    <row r="3" spans="2:66" s="1" customFormat="1">
      <c r="B3" s="2" t="s">
        <v>2</v>
      </c>
      <c r="C3" s="26" t="s">
        <v>2933</v>
      </c>
    </row>
    <row r="4" spans="2:66" s="1" customFormat="1">
      <c r="B4" s="2" t="s">
        <v>3</v>
      </c>
    </row>
    <row r="6" spans="2:66" ht="26.25" customHeight="1">
      <c r="B6" s="120" t="s">
        <v>68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2"/>
    </row>
    <row r="7" spans="2:66" ht="26.25" customHeight="1">
      <c r="B7" s="120" t="s">
        <v>89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185</v>
      </c>
      <c r="P8" s="28" t="s">
        <v>186</v>
      </c>
      <c r="Q8" s="38" t="s">
        <v>190</v>
      </c>
      <c r="R8" s="28" t="s">
        <v>56</v>
      </c>
      <c r="S8" s="18" t="s">
        <v>73</v>
      </c>
      <c r="T8" s="28" t="s">
        <v>57</v>
      </c>
      <c r="U8" s="28" t="s">
        <v>181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182</v>
      </c>
      <c r="P9" s="31"/>
      <c r="Q9" s="21" t="s">
        <v>183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184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4.5199999999999996</v>
      </c>
      <c r="L11" s="7"/>
      <c r="M11" s="7"/>
      <c r="N11" s="76">
        <v>4.9200000000000001E-2</v>
      </c>
      <c r="O11" s="75">
        <f>O12+O257</f>
        <v>2462595040.8199997</v>
      </c>
      <c r="P11" s="33"/>
      <c r="Q11" s="75">
        <f t="shared" ref="Q11:R11" si="0">Q12+Q257</f>
        <v>11477.181999999999</v>
      </c>
      <c r="R11" s="75">
        <f t="shared" si="0"/>
        <v>3630489.5762856631</v>
      </c>
      <c r="S11" s="7"/>
      <c r="T11" s="76">
        <f>R11/$R$11</f>
        <v>1</v>
      </c>
      <c r="U11" s="76">
        <f>R11/'סכום נכסי הקרן'!$C$42</f>
        <v>0.13383250424140791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4.3600000000000003</v>
      </c>
      <c r="N12" s="80">
        <v>3.9399999999999998E-2</v>
      </c>
      <c r="O12" s="81">
        <f>O13+O168+O250+O255</f>
        <v>2203407049.0099998</v>
      </c>
      <c r="Q12" s="81">
        <f t="shared" ref="Q12:R12" si="1">Q13+Q168+Q250+Q255</f>
        <v>11477.181999999999</v>
      </c>
      <c r="R12" s="81">
        <f t="shared" si="1"/>
        <v>2684698.472714521</v>
      </c>
      <c r="T12" s="80">
        <f t="shared" ref="T12:T75" si="2">R12/$R$11</f>
        <v>0.73948662192861148</v>
      </c>
      <c r="U12" s="80">
        <f>R12/'סכום נכסי הקרן'!$C$42</f>
        <v>9.8967346465725317E-2</v>
      </c>
    </row>
    <row r="13" spans="2:66">
      <c r="B13" s="79" t="s">
        <v>338</v>
      </c>
      <c r="C13" s="16"/>
      <c r="D13" s="16"/>
      <c r="E13" s="16"/>
      <c r="F13" s="16"/>
      <c r="K13" s="81">
        <v>4.43</v>
      </c>
      <c r="N13" s="80">
        <v>3.56E-2</v>
      </c>
      <c r="O13" s="81">
        <f>SUM(O14:O167)</f>
        <v>1739508350.8600001</v>
      </c>
      <c r="Q13" s="81">
        <f t="shared" ref="Q13:R13" si="3">SUM(Q14:Q167)</f>
        <v>9585.1881699999994</v>
      </c>
      <c r="R13" s="81">
        <f t="shared" si="3"/>
        <v>2258259.2018822767</v>
      </c>
      <c r="T13" s="80">
        <f t="shared" si="2"/>
        <v>0.62202608062372988</v>
      </c>
      <c r="U13" s="80">
        <f>R13/'סכום נכסי הקרן'!$C$42</f>
        <v>8.3247308073341672E-2</v>
      </c>
    </row>
    <row r="14" spans="2:66">
      <c r="B14" t="s">
        <v>342</v>
      </c>
      <c r="C14" t="s">
        <v>343</v>
      </c>
      <c r="D14" t="s">
        <v>100</v>
      </c>
      <c r="E14" t="s">
        <v>123</v>
      </c>
      <c r="F14" t="s">
        <v>344</v>
      </c>
      <c r="G14" t="s">
        <v>345</v>
      </c>
      <c r="H14" t="s">
        <v>346</v>
      </c>
      <c r="I14" t="s">
        <v>148</v>
      </c>
      <c r="J14"/>
      <c r="K14" s="77">
        <v>1.73</v>
      </c>
      <c r="L14" t="s">
        <v>102</v>
      </c>
      <c r="M14" s="78">
        <v>8.3000000000000001E-3</v>
      </c>
      <c r="N14" s="78">
        <v>2.4400000000000002E-2</v>
      </c>
      <c r="O14" s="77">
        <v>0.28999999999999998</v>
      </c>
      <c r="P14" s="77">
        <v>108.5</v>
      </c>
      <c r="Q14" s="77">
        <v>0</v>
      </c>
      <c r="R14" s="77">
        <v>3.1464999999999998E-4</v>
      </c>
      <c r="S14" s="78">
        <v>0</v>
      </c>
      <c r="T14" s="78">
        <f t="shared" si="2"/>
        <v>8.6668751800113123E-11</v>
      </c>
      <c r="U14" s="78">
        <f>R14/'סכום נכסי הקרן'!$C$42</f>
        <v>1.159909609288617E-11</v>
      </c>
    </row>
    <row r="15" spans="2:66">
      <c r="B15" t="s">
        <v>347</v>
      </c>
      <c r="C15" t="s">
        <v>348</v>
      </c>
      <c r="D15" t="s">
        <v>100</v>
      </c>
      <c r="E15" t="s">
        <v>123</v>
      </c>
      <c r="F15" t="s">
        <v>349</v>
      </c>
      <c r="G15" t="s">
        <v>345</v>
      </c>
      <c r="H15" t="s">
        <v>346</v>
      </c>
      <c r="I15" t="s">
        <v>148</v>
      </c>
      <c r="J15"/>
      <c r="K15" s="77">
        <v>6.72</v>
      </c>
      <c r="L15" t="s">
        <v>102</v>
      </c>
      <c r="M15" s="78">
        <v>2E-3</v>
      </c>
      <c r="N15" s="78">
        <v>2.4199999999999999E-2</v>
      </c>
      <c r="O15" s="77">
        <v>2273107.9500000002</v>
      </c>
      <c r="P15" s="77">
        <v>96.35</v>
      </c>
      <c r="Q15" s="77">
        <v>0</v>
      </c>
      <c r="R15" s="77">
        <v>2190.139509825</v>
      </c>
      <c r="S15" s="78">
        <v>2.3999999999999998E-3</v>
      </c>
      <c r="T15" s="78">
        <f t="shared" si="2"/>
        <v>6.03262855822801E-4</v>
      </c>
      <c r="U15" s="78">
        <f>R15/'סכום נכסי הקרן'!$C$42</f>
        <v>8.0736178710588883E-5</v>
      </c>
    </row>
    <row r="16" spans="2:66">
      <c r="B16" t="s">
        <v>350</v>
      </c>
      <c r="C16" t="s">
        <v>351</v>
      </c>
      <c r="D16" t="s">
        <v>100</v>
      </c>
      <c r="E16" t="s">
        <v>123</v>
      </c>
      <c r="F16" t="s">
        <v>349</v>
      </c>
      <c r="G16" t="s">
        <v>345</v>
      </c>
      <c r="H16" t="s">
        <v>346</v>
      </c>
      <c r="I16" t="s">
        <v>148</v>
      </c>
      <c r="J16"/>
      <c r="K16" s="77">
        <v>1</v>
      </c>
      <c r="L16" t="s">
        <v>102</v>
      </c>
      <c r="M16" s="78">
        <v>8.6E-3</v>
      </c>
      <c r="N16" s="78">
        <v>2.7099999999999999E-2</v>
      </c>
      <c r="O16" s="77">
        <v>0.15</v>
      </c>
      <c r="P16" s="77">
        <v>110.38</v>
      </c>
      <c r="Q16" s="77">
        <v>0</v>
      </c>
      <c r="R16" s="77">
        <v>1.6557E-4</v>
      </c>
      <c r="S16" s="78">
        <v>0</v>
      </c>
      <c r="T16" s="78">
        <f t="shared" si="2"/>
        <v>4.5605419467804644E-11</v>
      </c>
      <c r="U16" s="78">
        <f>R16/'סכום נכסי הקרן'!$C$42</f>
        <v>6.103487494356152E-12</v>
      </c>
    </row>
    <row r="17" spans="2:21">
      <c r="B17" t="s">
        <v>352</v>
      </c>
      <c r="C17" t="s">
        <v>353</v>
      </c>
      <c r="D17" t="s">
        <v>100</v>
      </c>
      <c r="E17" t="s">
        <v>123</v>
      </c>
      <c r="F17" t="s">
        <v>349</v>
      </c>
      <c r="G17" t="s">
        <v>345</v>
      </c>
      <c r="H17" t="s">
        <v>346</v>
      </c>
      <c r="I17" t="s">
        <v>148</v>
      </c>
      <c r="J17"/>
      <c r="K17" s="77">
        <v>2.73</v>
      </c>
      <c r="L17" t="s">
        <v>102</v>
      </c>
      <c r="M17" s="78">
        <v>3.8E-3</v>
      </c>
      <c r="N17" s="78">
        <v>2.3800000000000002E-2</v>
      </c>
      <c r="O17" s="77">
        <v>14617799.699999999</v>
      </c>
      <c r="P17" s="77">
        <v>104.01</v>
      </c>
      <c r="Q17" s="77">
        <v>0</v>
      </c>
      <c r="R17" s="77">
        <v>15203.97346797</v>
      </c>
      <c r="S17" s="78">
        <v>4.8999999999999998E-3</v>
      </c>
      <c r="T17" s="78">
        <f t="shared" si="2"/>
        <v>4.1878576287017232E-3</v>
      </c>
      <c r="U17" s="78">
        <f>R17/'סכום נכסי הקרן'!$C$42</f>
        <v>5.6047147385563582E-4</v>
      </c>
    </row>
    <row r="18" spans="2:21">
      <c r="B18" t="s">
        <v>354</v>
      </c>
      <c r="C18" t="s">
        <v>355</v>
      </c>
      <c r="D18" t="s">
        <v>100</v>
      </c>
      <c r="E18" t="s">
        <v>123</v>
      </c>
      <c r="F18" t="s">
        <v>356</v>
      </c>
      <c r="G18" t="s">
        <v>127</v>
      </c>
      <c r="H18" t="s">
        <v>206</v>
      </c>
      <c r="I18" t="s">
        <v>207</v>
      </c>
      <c r="J18"/>
      <c r="K18" s="77">
        <v>12.17</v>
      </c>
      <c r="L18" t="s">
        <v>102</v>
      </c>
      <c r="M18" s="78">
        <v>2.07E-2</v>
      </c>
      <c r="N18" s="78">
        <v>2.7099999999999999E-2</v>
      </c>
      <c r="O18" s="77">
        <v>40918018.409999996</v>
      </c>
      <c r="P18" s="77">
        <v>102.43</v>
      </c>
      <c r="Q18" s="77">
        <v>0</v>
      </c>
      <c r="R18" s="77">
        <v>41912.326257362998</v>
      </c>
      <c r="S18" s="78">
        <v>1.46E-2</v>
      </c>
      <c r="T18" s="78">
        <f t="shared" si="2"/>
        <v>1.1544538381581941E-2</v>
      </c>
      <c r="U18" s="78">
        <f>R18/'סכום נכסי הקרן'!$C$42</f>
        <v>1.5450344819181619E-3</v>
      </c>
    </row>
    <row r="19" spans="2:21">
      <c r="B19" t="s">
        <v>357</v>
      </c>
      <c r="C19" t="s">
        <v>358</v>
      </c>
      <c r="D19" t="s">
        <v>100</v>
      </c>
      <c r="E19" t="s">
        <v>123</v>
      </c>
      <c r="F19" t="s">
        <v>359</v>
      </c>
      <c r="G19" t="s">
        <v>360</v>
      </c>
      <c r="H19" t="s">
        <v>346</v>
      </c>
      <c r="I19" t="s">
        <v>148</v>
      </c>
      <c r="J19"/>
      <c r="K19" s="77">
        <v>2.14</v>
      </c>
      <c r="L19" t="s">
        <v>102</v>
      </c>
      <c r="M19" s="78">
        <v>8.3000000000000001E-3</v>
      </c>
      <c r="N19" s="78">
        <v>2.3599999999999999E-2</v>
      </c>
      <c r="O19" s="77">
        <v>0.28000000000000003</v>
      </c>
      <c r="P19" s="77">
        <v>109</v>
      </c>
      <c r="Q19" s="77">
        <v>0</v>
      </c>
      <c r="R19" s="77">
        <v>3.0519999999999999E-4</v>
      </c>
      <c r="S19" s="78">
        <v>0</v>
      </c>
      <c r="T19" s="78">
        <f t="shared" si="2"/>
        <v>8.4065797074192037E-11</v>
      </c>
      <c r="U19" s="78">
        <f>R19/'סכום נכסי הקרן'!$C$42</f>
        <v>1.1250736143489143E-11</v>
      </c>
    </row>
    <row r="20" spans="2:21">
      <c r="B20" t="s">
        <v>361</v>
      </c>
      <c r="C20" t="s">
        <v>362</v>
      </c>
      <c r="D20" t="s">
        <v>100</v>
      </c>
      <c r="E20" t="s">
        <v>123</v>
      </c>
      <c r="F20" t="s">
        <v>363</v>
      </c>
      <c r="G20" t="s">
        <v>345</v>
      </c>
      <c r="H20" t="s">
        <v>346</v>
      </c>
      <c r="I20" t="s">
        <v>148</v>
      </c>
      <c r="J20"/>
      <c r="K20" s="77">
        <v>4.04</v>
      </c>
      <c r="L20" t="s">
        <v>102</v>
      </c>
      <c r="M20" s="78">
        <v>1E-3</v>
      </c>
      <c r="N20" s="78">
        <v>2.3699999999999999E-2</v>
      </c>
      <c r="O20" s="77">
        <v>0.13</v>
      </c>
      <c r="P20" s="77">
        <v>99.07</v>
      </c>
      <c r="Q20" s="77">
        <v>0</v>
      </c>
      <c r="R20" s="77">
        <v>1.2879100000000001E-4</v>
      </c>
      <c r="S20" s="78">
        <v>0</v>
      </c>
      <c r="T20" s="78">
        <f t="shared" si="2"/>
        <v>3.5474829852497603E-11</v>
      </c>
      <c r="U20" s="78">
        <f>R20/'סכום נכסי הקרן'!$C$42</f>
        <v>4.7476853166976097E-12</v>
      </c>
    </row>
    <row r="21" spans="2:21">
      <c r="B21" t="s">
        <v>364</v>
      </c>
      <c r="C21" t="s">
        <v>365</v>
      </c>
      <c r="D21" t="s">
        <v>100</v>
      </c>
      <c r="E21" t="s">
        <v>123</v>
      </c>
      <c r="F21" t="s">
        <v>363</v>
      </c>
      <c r="G21" t="s">
        <v>345</v>
      </c>
      <c r="H21" t="s">
        <v>346</v>
      </c>
      <c r="I21" t="s">
        <v>148</v>
      </c>
      <c r="J21"/>
      <c r="K21" s="77">
        <v>2.5299999999999998</v>
      </c>
      <c r="L21" t="s">
        <v>102</v>
      </c>
      <c r="M21" s="78">
        <v>6.0000000000000001E-3</v>
      </c>
      <c r="N21" s="78">
        <v>2.2499999999999999E-2</v>
      </c>
      <c r="O21" s="77">
        <v>0.34</v>
      </c>
      <c r="P21" s="77">
        <v>107.75</v>
      </c>
      <c r="Q21" s="77">
        <v>0</v>
      </c>
      <c r="R21" s="77">
        <v>3.6634999999999999E-4</v>
      </c>
      <c r="S21" s="78">
        <v>0</v>
      </c>
      <c r="T21" s="78">
        <f t="shared" si="2"/>
        <v>1.0090925543293005E-10</v>
      </c>
      <c r="U21" s="78">
        <f>R21/'סכום נכסי הקרן'!$C$42</f>
        <v>1.3504938355724928E-11</v>
      </c>
    </row>
    <row r="22" spans="2:21">
      <c r="B22" t="s">
        <v>366</v>
      </c>
      <c r="C22" t="s">
        <v>367</v>
      </c>
      <c r="D22" t="s">
        <v>100</v>
      </c>
      <c r="E22" t="s">
        <v>123</v>
      </c>
      <c r="F22" t="s">
        <v>363</v>
      </c>
      <c r="G22" t="s">
        <v>345</v>
      </c>
      <c r="H22" t="s">
        <v>346</v>
      </c>
      <c r="I22" t="s">
        <v>148</v>
      </c>
      <c r="J22"/>
      <c r="K22" s="77">
        <v>3.47</v>
      </c>
      <c r="L22" t="s">
        <v>102</v>
      </c>
      <c r="M22" s="78">
        <v>1.7500000000000002E-2</v>
      </c>
      <c r="N22" s="78">
        <v>2.4299999999999999E-2</v>
      </c>
      <c r="O22" s="77">
        <v>0.55000000000000004</v>
      </c>
      <c r="P22" s="77">
        <v>109.67</v>
      </c>
      <c r="Q22" s="77">
        <v>0</v>
      </c>
      <c r="R22" s="77">
        <v>6.0318500000000001E-4</v>
      </c>
      <c r="S22" s="78">
        <v>0</v>
      </c>
      <c r="T22" s="78">
        <f t="shared" si="2"/>
        <v>1.6614425887351417E-10</v>
      </c>
      <c r="U22" s="78">
        <f>R22/'סכום נכסי הקרן'!$C$42</f>
        <v>2.2235502230375161E-11</v>
      </c>
    </row>
    <row r="23" spans="2:21">
      <c r="B23" t="s">
        <v>368</v>
      </c>
      <c r="C23" t="s">
        <v>369</v>
      </c>
      <c r="D23" t="s">
        <v>100</v>
      </c>
      <c r="E23" t="s">
        <v>123</v>
      </c>
      <c r="F23" t="s">
        <v>370</v>
      </c>
      <c r="G23" t="s">
        <v>371</v>
      </c>
      <c r="H23" t="s">
        <v>372</v>
      </c>
      <c r="I23" t="s">
        <v>148</v>
      </c>
      <c r="J23"/>
      <c r="K23" s="77">
        <v>1.86</v>
      </c>
      <c r="L23" t="s">
        <v>102</v>
      </c>
      <c r="M23" s="78">
        <v>4.4999999999999998E-2</v>
      </c>
      <c r="N23" s="78">
        <v>2.63E-2</v>
      </c>
      <c r="O23" s="77">
        <v>13410012.83</v>
      </c>
      <c r="P23" s="77">
        <v>117.23</v>
      </c>
      <c r="Q23" s="77">
        <v>0</v>
      </c>
      <c r="R23" s="77">
        <v>15720.558040608999</v>
      </c>
      <c r="S23" s="78">
        <v>4.4999999999999997E-3</v>
      </c>
      <c r="T23" s="78">
        <f t="shared" si="2"/>
        <v>4.3301482376634807E-3</v>
      </c>
      <c r="U23" s="78">
        <f>R23/'סכום נכסי הקרן'!$C$42</f>
        <v>5.7951458238302282E-4</v>
      </c>
    </row>
    <row r="24" spans="2:21">
      <c r="B24" t="s">
        <v>373</v>
      </c>
      <c r="C24" t="s">
        <v>374</v>
      </c>
      <c r="D24" t="s">
        <v>100</v>
      </c>
      <c r="E24" t="s">
        <v>123</v>
      </c>
      <c r="F24" t="s">
        <v>370</v>
      </c>
      <c r="G24" t="s">
        <v>371</v>
      </c>
      <c r="H24" t="s">
        <v>372</v>
      </c>
      <c r="I24" t="s">
        <v>148</v>
      </c>
      <c r="J24"/>
      <c r="K24" s="77">
        <v>4.2</v>
      </c>
      <c r="L24" t="s">
        <v>102</v>
      </c>
      <c r="M24" s="78">
        <v>3.85E-2</v>
      </c>
      <c r="N24" s="78">
        <v>2.5499999999999998E-2</v>
      </c>
      <c r="O24" s="77">
        <v>31864957.140000001</v>
      </c>
      <c r="P24" s="77">
        <v>120.55</v>
      </c>
      <c r="Q24" s="77">
        <v>0</v>
      </c>
      <c r="R24" s="77">
        <v>38413.205832270003</v>
      </c>
      <c r="S24" s="78">
        <v>1.23E-2</v>
      </c>
      <c r="T24" s="78">
        <f t="shared" si="2"/>
        <v>1.0580723350146724E-2</v>
      </c>
      <c r="U24" s="78">
        <f>R24/'סכום נכסי הקרן'!$C$42</f>
        <v>1.4160447026356753E-3</v>
      </c>
    </row>
    <row r="25" spans="2:21">
      <c r="B25" t="s">
        <v>375</v>
      </c>
      <c r="C25" t="s">
        <v>376</v>
      </c>
      <c r="D25" t="s">
        <v>100</v>
      </c>
      <c r="E25" t="s">
        <v>123</v>
      </c>
      <c r="F25" t="s">
        <v>370</v>
      </c>
      <c r="G25" t="s">
        <v>371</v>
      </c>
      <c r="H25" t="s">
        <v>372</v>
      </c>
      <c r="I25" t="s">
        <v>148</v>
      </c>
      <c r="J25"/>
      <c r="K25" s="77">
        <v>6.66</v>
      </c>
      <c r="L25" t="s">
        <v>102</v>
      </c>
      <c r="M25" s="78">
        <v>2.3900000000000001E-2</v>
      </c>
      <c r="N25" s="78">
        <v>2.8500000000000001E-2</v>
      </c>
      <c r="O25" s="77">
        <v>47181630.399999999</v>
      </c>
      <c r="P25" s="77">
        <v>108.05</v>
      </c>
      <c r="Q25" s="77">
        <v>0</v>
      </c>
      <c r="R25" s="77">
        <v>50979.751647199999</v>
      </c>
      <c r="S25" s="78">
        <v>1.21E-2</v>
      </c>
      <c r="T25" s="78">
        <f t="shared" si="2"/>
        <v>1.4042114865223535E-2</v>
      </c>
      <c r="U25" s="78">
        <f>R25/'סכום נכסי הקרן'!$C$42</f>
        <v>1.8792913972583659E-3</v>
      </c>
    </row>
    <row r="26" spans="2:21">
      <c r="B26" t="s">
        <v>377</v>
      </c>
      <c r="C26" t="s">
        <v>378</v>
      </c>
      <c r="D26" t="s">
        <v>100</v>
      </c>
      <c r="E26" t="s">
        <v>123</v>
      </c>
      <c r="F26" t="s">
        <v>370</v>
      </c>
      <c r="G26" t="s">
        <v>371</v>
      </c>
      <c r="H26" t="s">
        <v>372</v>
      </c>
      <c r="I26" t="s">
        <v>148</v>
      </c>
      <c r="J26"/>
      <c r="K26" s="77">
        <v>3.76</v>
      </c>
      <c r="L26" t="s">
        <v>102</v>
      </c>
      <c r="M26" s="78">
        <v>0.01</v>
      </c>
      <c r="N26" s="78">
        <v>2.3900000000000001E-2</v>
      </c>
      <c r="O26" s="77">
        <v>4634242.3099999996</v>
      </c>
      <c r="P26" s="77">
        <v>104.44</v>
      </c>
      <c r="Q26" s="77">
        <v>0</v>
      </c>
      <c r="R26" s="77">
        <v>4840.0026685639996</v>
      </c>
      <c r="S26" s="78">
        <v>3.8999999999999998E-3</v>
      </c>
      <c r="T26" s="78">
        <f t="shared" si="2"/>
        <v>1.3331542666253249E-3</v>
      </c>
      <c r="U26" s="78">
        <f>R26/'סכום נכסי הקרן'!$C$42</f>
        <v>1.7841937404258486E-4</v>
      </c>
    </row>
    <row r="27" spans="2:21">
      <c r="B27" t="s">
        <v>379</v>
      </c>
      <c r="C27" t="s">
        <v>380</v>
      </c>
      <c r="D27" t="s">
        <v>100</v>
      </c>
      <c r="E27" t="s">
        <v>123</v>
      </c>
      <c r="F27" t="s">
        <v>370</v>
      </c>
      <c r="G27" t="s">
        <v>371</v>
      </c>
      <c r="H27" t="s">
        <v>372</v>
      </c>
      <c r="I27" t="s">
        <v>148</v>
      </c>
      <c r="J27"/>
      <c r="K27" s="77">
        <v>11.64</v>
      </c>
      <c r="L27" t="s">
        <v>102</v>
      </c>
      <c r="M27" s="78">
        <v>1.2500000000000001E-2</v>
      </c>
      <c r="N27" s="78">
        <v>2.9399999999999999E-2</v>
      </c>
      <c r="O27" s="77">
        <v>20158089.66</v>
      </c>
      <c r="P27" s="77">
        <v>91.1</v>
      </c>
      <c r="Q27" s="77">
        <v>0</v>
      </c>
      <c r="R27" s="77">
        <v>18364.01968026</v>
      </c>
      <c r="S27" s="78">
        <v>4.7000000000000002E-3</v>
      </c>
      <c r="T27" s="78">
        <f t="shared" si="2"/>
        <v>5.0582763823958264E-3</v>
      </c>
      <c r="U27" s="78">
        <f>R27/'סכום נכסי הקרן'!$C$42</f>
        <v>6.7696179540120292E-4</v>
      </c>
    </row>
    <row r="28" spans="2:21">
      <c r="B28" t="s">
        <v>381</v>
      </c>
      <c r="C28" t="s">
        <v>382</v>
      </c>
      <c r="D28" t="s">
        <v>100</v>
      </c>
      <c r="E28" t="s">
        <v>123</v>
      </c>
      <c r="F28" t="s">
        <v>370</v>
      </c>
      <c r="G28" t="s">
        <v>371</v>
      </c>
      <c r="H28" t="s">
        <v>372</v>
      </c>
      <c r="I28" t="s">
        <v>148</v>
      </c>
      <c r="J28"/>
      <c r="K28" s="77">
        <v>8.44</v>
      </c>
      <c r="L28" t="s">
        <v>102</v>
      </c>
      <c r="M28" s="78">
        <v>0.03</v>
      </c>
      <c r="N28" s="78">
        <v>2.9100000000000001E-2</v>
      </c>
      <c r="O28" s="77">
        <v>2447598.16</v>
      </c>
      <c r="P28" s="77">
        <v>102.99</v>
      </c>
      <c r="Q28" s="77">
        <v>0</v>
      </c>
      <c r="R28" s="77">
        <v>2520.781344984</v>
      </c>
      <c r="S28" s="78">
        <v>0</v>
      </c>
      <c r="T28" s="78">
        <f t="shared" si="2"/>
        <v>6.9433647777140831E-4</v>
      </c>
      <c r="U28" s="78">
        <f>R28/'סכום נכסי הקרן'!$C$42</f>
        <v>9.292478960630625E-5</v>
      </c>
    </row>
    <row r="29" spans="2:21">
      <c r="B29" t="s">
        <v>383</v>
      </c>
      <c r="C29" t="s">
        <v>384</v>
      </c>
      <c r="D29" t="s">
        <v>100</v>
      </c>
      <c r="E29" t="s">
        <v>123</v>
      </c>
      <c r="F29" t="s">
        <v>370</v>
      </c>
      <c r="G29" t="s">
        <v>371</v>
      </c>
      <c r="H29" t="s">
        <v>372</v>
      </c>
      <c r="I29" t="s">
        <v>148</v>
      </c>
      <c r="J29"/>
      <c r="K29" s="77">
        <v>11.16</v>
      </c>
      <c r="L29" t="s">
        <v>102</v>
      </c>
      <c r="M29" s="78">
        <v>3.2000000000000001E-2</v>
      </c>
      <c r="N29" s="78">
        <v>2.9399999999999999E-2</v>
      </c>
      <c r="O29" s="77">
        <v>16139415.390000001</v>
      </c>
      <c r="P29" s="77">
        <v>105.31</v>
      </c>
      <c r="Q29" s="77">
        <v>0</v>
      </c>
      <c r="R29" s="77">
        <v>16996.418347209001</v>
      </c>
      <c r="S29" s="78">
        <v>1.18E-2</v>
      </c>
      <c r="T29" s="78">
        <f t="shared" si="2"/>
        <v>4.6815775090581465E-3</v>
      </c>
      <c r="U29" s="78">
        <f>R29/'סכום נכסי הקרן'!$C$42</f>
        <v>6.2654724183750432E-4</v>
      </c>
    </row>
    <row r="30" spans="2:21">
      <c r="B30" t="s">
        <v>385</v>
      </c>
      <c r="C30" t="s">
        <v>386</v>
      </c>
      <c r="D30" t="s">
        <v>100</v>
      </c>
      <c r="E30" t="s">
        <v>123</v>
      </c>
      <c r="F30" t="s">
        <v>387</v>
      </c>
      <c r="G30" t="s">
        <v>127</v>
      </c>
      <c r="H30" t="s">
        <v>372</v>
      </c>
      <c r="I30" t="s">
        <v>148</v>
      </c>
      <c r="J30"/>
      <c r="K30" s="77">
        <v>6.24</v>
      </c>
      <c r="L30" t="s">
        <v>102</v>
      </c>
      <c r="M30" s="78">
        <v>2.6499999999999999E-2</v>
      </c>
      <c r="N30" s="78">
        <v>2.6599999999999999E-2</v>
      </c>
      <c r="O30" s="77">
        <v>4827289.5199999996</v>
      </c>
      <c r="P30" s="77">
        <v>112.76</v>
      </c>
      <c r="Q30" s="77">
        <v>0</v>
      </c>
      <c r="R30" s="77">
        <v>5443.2516627519999</v>
      </c>
      <c r="S30" s="78">
        <v>3.2000000000000002E-3</v>
      </c>
      <c r="T30" s="78">
        <f t="shared" si="2"/>
        <v>1.4993161523744038E-3</v>
      </c>
      <c r="U30" s="78">
        <f>R30/'סכום נכסי הקרן'!$C$42</f>
        <v>2.0065723532185881E-4</v>
      </c>
    </row>
    <row r="31" spans="2:21">
      <c r="B31" t="s">
        <v>388</v>
      </c>
      <c r="C31" t="s">
        <v>389</v>
      </c>
      <c r="D31" t="s">
        <v>100</v>
      </c>
      <c r="E31" t="s">
        <v>123</v>
      </c>
      <c r="F31" t="s">
        <v>390</v>
      </c>
      <c r="G31" t="s">
        <v>360</v>
      </c>
      <c r="H31" t="s">
        <v>372</v>
      </c>
      <c r="I31" t="s">
        <v>148</v>
      </c>
      <c r="J31"/>
      <c r="K31" s="77">
        <v>3.35</v>
      </c>
      <c r="L31" t="s">
        <v>102</v>
      </c>
      <c r="M31" s="78">
        <v>1.34E-2</v>
      </c>
      <c r="N31" s="78">
        <v>3.0499999999999999E-2</v>
      </c>
      <c r="O31" s="77">
        <v>57458460.280000001</v>
      </c>
      <c r="P31" s="77">
        <v>107.07</v>
      </c>
      <c r="Q31" s="77">
        <v>0</v>
      </c>
      <c r="R31" s="77">
        <v>61520.773421796002</v>
      </c>
      <c r="S31" s="78">
        <v>1.8599999999999998E-2</v>
      </c>
      <c r="T31" s="78">
        <f t="shared" si="2"/>
        <v>1.6945586023342233E-2</v>
      </c>
      <c r="U31" s="78">
        <f>R31/'סכום נכסי הקרן'!$C$42</f>
        <v>2.2678702133420922E-3</v>
      </c>
    </row>
    <row r="32" spans="2:21">
      <c r="B32" t="s">
        <v>391</v>
      </c>
      <c r="C32" t="s">
        <v>392</v>
      </c>
      <c r="D32" t="s">
        <v>100</v>
      </c>
      <c r="E32" t="s">
        <v>123</v>
      </c>
      <c r="F32" t="s">
        <v>390</v>
      </c>
      <c r="G32" t="s">
        <v>360</v>
      </c>
      <c r="H32" t="s">
        <v>372</v>
      </c>
      <c r="I32" t="s">
        <v>148</v>
      </c>
      <c r="J32"/>
      <c r="K32" s="77">
        <v>3.33</v>
      </c>
      <c r="L32" t="s">
        <v>102</v>
      </c>
      <c r="M32" s="78">
        <v>1.77E-2</v>
      </c>
      <c r="N32" s="78">
        <v>0.03</v>
      </c>
      <c r="O32" s="77">
        <v>33822791.32</v>
      </c>
      <c r="P32" s="77">
        <v>107.4</v>
      </c>
      <c r="Q32" s="77">
        <v>0</v>
      </c>
      <c r="R32" s="77">
        <v>36325.677877679998</v>
      </c>
      <c r="S32" s="78">
        <v>1.23E-2</v>
      </c>
      <c r="T32" s="78">
        <f t="shared" si="2"/>
        <v>1.0005724328464987E-2</v>
      </c>
      <c r="U32" s="78">
        <f>R32/'סכום נכסי הקרן'!$C$42</f>
        <v>1.3390911436276488E-3</v>
      </c>
    </row>
    <row r="33" spans="2:21">
      <c r="B33" t="s">
        <v>393</v>
      </c>
      <c r="C33" t="s">
        <v>394</v>
      </c>
      <c r="D33" t="s">
        <v>100</v>
      </c>
      <c r="E33" t="s">
        <v>123</v>
      </c>
      <c r="F33" t="s">
        <v>390</v>
      </c>
      <c r="G33" t="s">
        <v>360</v>
      </c>
      <c r="H33" t="s">
        <v>372</v>
      </c>
      <c r="I33" t="s">
        <v>148</v>
      </c>
      <c r="J33"/>
      <c r="K33" s="77">
        <v>6.33</v>
      </c>
      <c r="L33" t="s">
        <v>102</v>
      </c>
      <c r="M33" s="78">
        <v>2.4799999999999999E-2</v>
      </c>
      <c r="N33" s="78">
        <v>3.1600000000000003E-2</v>
      </c>
      <c r="O33" s="77">
        <v>63597142.039999999</v>
      </c>
      <c r="P33" s="77">
        <v>107.59</v>
      </c>
      <c r="Q33" s="77">
        <v>0</v>
      </c>
      <c r="R33" s="77">
        <v>68424.165120835998</v>
      </c>
      <c r="S33" s="78">
        <v>1.9300000000000001E-2</v>
      </c>
      <c r="T33" s="78">
        <f t="shared" si="2"/>
        <v>1.8847090367035413E-2</v>
      </c>
      <c r="U33" s="78">
        <f>R33/'סכום נכסי הקרן'!$C$42</f>
        <v>2.5223533014844652E-3</v>
      </c>
    </row>
    <row r="34" spans="2:21">
      <c r="B34" t="s">
        <v>395</v>
      </c>
      <c r="C34" t="s">
        <v>396</v>
      </c>
      <c r="D34" t="s">
        <v>100</v>
      </c>
      <c r="E34" t="s">
        <v>123</v>
      </c>
      <c r="F34" t="s">
        <v>390</v>
      </c>
      <c r="G34" t="s">
        <v>360</v>
      </c>
      <c r="H34" t="s">
        <v>397</v>
      </c>
      <c r="I34" t="s">
        <v>207</v>
      </c>
      <c r="J34"/>
      <c r="K34" s="77">
        <v>7.7</v>
      </c>
      <c r="L34" t="s">
        <v>102</v>
      </c>
      <c r="M34" s="78">
        <v>8.9999999999999993E-3</v>
      </c>
      <c r="N34" s="78">
        <v>3.2000000000000001E-2</v>
      </c>
      <c r="O34" s="77">
        <v>33993315.57</v>
      </c>
      <c r="P34" s="77">
        <v>92.19</v>
      </c>
      <c r="Q34" s="77">
        <v>0</v>
      </c>
      <c r="R34" s="77">
        <v>31338.437623983002</v>
      </c>
      <c r="S34" s="78">
        <v>1.7899999999999999E-2</v>
      </c>
      <c r="T34" s="78">
        <f t="shared" si="2"/>
        <v>8.6320142133682175E-3</v>
      </c>
      <c r="U34" s="78">
        <f>R34/'סכום נכסי הקרן'!$C$42</f>
        <v>1.1552440788224956E-3</v>
      </c>
    </row>
    <row r="35" spans="2:21">
      <c r="B35" t="s">
        <v>398</v>
      </c>
      <c r="C35" t="s">
        <v>399</v>
      </c>
      <c r="D35" t="s">
        <v>100</v>
      </c>
      <c r="E35" t="s">
        <v>123</v>
      </c>
      <c r="F35" t="s">
        <v>390</v>
      </c>
      <c r="G35" t="s">
        <v>360</v>
      </c>
      <c r="H35" t="s">
        <v>397</v>
      </c>
      <c r="I35" t="s">
        <v>207</v>
      </c>
      <c r="J35"/>
      <c r="K35" s="77">
        <v>11.19</v>
      </c>
      <c r="L35" t="s">
        <v>102</v>
      </c>
      <c r="M35" s="78">
        <v>1.6899999999999998E-2</v>
      </c>
      <c r="N35" s="78">
        <v>3.3500000000000002E-2</v>
      </c>
      <c r="O35" s="77">
        <v>42513511.159999996</v>
      </c>
      <c r="P35" s="77">
        <v>92.05</v>
      </c>
      <c r="Q35" s="77">
        <v>0</v>
      </c>
      <c r="R35" s="77">
        <v>39133.687022780003</v>
      </c>
      <c r="S35" s="78">
        <v>1.5900000000000001E-2</v>
      </c>
      <c r="T35" s="78">
        <f t="shared" si="2"/>
        <v>1.0779176251710243E-2</v>
      </c>
      <c r="U35" s="78">
        <f>R35/'סכום נכסי הקרן'!$C$42</f>
        <v>1.4426041514258947E-3</v>
      </c>
    </row>
    <row r="36" spans="2:21">
      <c r="B36" t="s">
        <v>400</v>
      </c>
      <c r="C36" t="s">
        <v>401</v>
      </c>
      <c r="D36" t="s">
        <v>100</v>
      </c>
      <c r="E36" t="s">
        <v>123</v>
      </c>
      <c r="F36" t="s">
        <v>390</v>
      </c>
      <c r="G36" t="s">
        <v>360</v>
      </c>
      <c r="H36" t="s">
        <v>397</v>
      </c>
      <c r="I36" t="s">
        <v>207</v>
      </c>
      <c r="J36"/>
      <c r="K36" s="77">
        <v>1</v>
      </c>
      <c r="L36" t="s">
        <v>102</v>
      </c>
      <c r="M36" s="78">
        <v>6.4999999999999997E-3</v>
      </c>
      <c r="N36" s="78">
        <v>2.5499999999999998E-2</v>
      </c>
      <c r="O36" s="77">
        <v>1826779.69</v>
      </c>
      <c r="P36" s="77">
        <v>109.23</v>
      </c>
      <c r="Q36" s="77">
        <v>7.3218500000000004</v>
      </c>
      <c r="R36" s="77">
        <v>2002.713305387</v>
      </c>
      <c r="S36" s="78">
        <v>6.1000000000000004E-3</v>
      </c>
      <c r="T36" s="78">
        <f t="shared" si="2"/>
        <v>5.5163725533567481E-4</v>
      </c>
      <c r="U36" s="78">
        <f>R36/'סכום נכסי הקרן'!$C$42</f>
        <v>7.3826995314430315E-5</v>
      </c>
    </row>
    <row r="37" spans="2:21">
      <c r="B37" t="s">
        <v>402</v>
      </c>
      <c r="C37" t="s">
        <v>403</v>
      </c>
      <c r="D37" t="s">
        <v>100</v>
      </c>
      <c r="E37" t="s">
        <v>123</v>
      </c>
      <c r="F37" t="s">
        <v>404</v>
      </c>
      <c r="G37" t="s">
        <v>360</v>
      </c>
      <c r="H37" t="s">
        <v>405</v>
      </c>
      <c r="I37" t="s">
        <v>207</v>
      </c>
      <c r="J37"/>
      <c r="K37" s="77">
        <v>4.29</v>
      </c>
      <c r="L37" t="s">
        <v>102</v>
      </c>
      <c r="M37" s="78">
        <v>5.0000000000000001E-3</v>
      </c>
      <c r="N37" s="78">
        <v>3.2099999999999997E-2</v>
      </c>
      <c r="O37" s="77">
        <v>11140570.58</v>
      </c>
      <c r="P37" s="77">
        <v>99.19</v>
      </c>
      <c r="Q37" s="77">
        <v>0</v>
      </c>
      <c r="R37" s="77">
        <v>11050.331958302</v>
      </c>
      <c r="S37" s="78">
        <v>6.1999999999999998E-3</v>
      </c>
      <c r="T37" s="78">
        <f t="shared" si="2"/>
        <v>3.0437580734242304E-3</v>
      </c>
      <c r="U37" s="78">
        <f>R37/'סכום נכסי הקרן'!$C$42</f>
        <v>4.0735376527136792E-4</v>
      </c>
    </row>
    <row r="38" spans="2:21">
      <c r="B38" t="s">
        <v>406</v>
      </c>
      <c r="C38" t="s">
        <v>407</v>
      </c>
      <c r="D38" t="s">
        <v>100</v>
      </c>
      <c r="E38" t="s">
        <v>123</v>
      </c>
      <c r="F38" t="s">
        <v>404</v>
      </c>
      <c r="G38" t="s">
        <v>360</v>
      </c>
      <c r="H38" t="s">
        <v>405</v>
      </c>
      <c r="I38" t="s">
        <v>207</v>
      </c>
      <c r="J38"/>
      <c r="K38" s="77">
        <v>6.11</v>
      </c>
      <c r="L38" t="s">
        <v>102</v>
      </c>
      <c r="M38" s="78">
        <v>5.8999999999999999E-3</v>
      </c>
      <c r="N38" s="78">
        <v>3.39E-2</v>
      </c>
      <c r="O38" s="77">
        <v>33744014.850000001</v>
      </c>
      <c r="P38" s="77">
        <v>91.47</v>
      </c>
      <c r="Q38" s="77">
        <v>0</v>
      </c>
      <c r="R38" s="77">
        <v>30865.650383295</v>
      </c>
      <c r="S38" s="78">
        <v>3.0700000000000002E-2</v>
      </c>
      <c r="T38" s="78">
        <f t="shared" si="2"/>
        <v>8.5017873580767872E-3</v>
      </c>
      <c r="U38" s="78">
        <f>R38/'סכום נכסי הקרן'!$C$42</f>
        <v>1.1378154926593598E-3</v>
      </c>
    </row>
    <row r="39" spans="2:21">
      <c r="B39" t="s">
        <v>408</v>
      </c>
      <c r="C39" t="s">
        <v>409</v>
      </c>
      <c r="D39" t="s">
        <v>100</v>
      </c>
      <c r="E39" t="s">
        <v>123</v>
      </c>
      <c r="F39" t="s">
        <v>404</v>
      </c>
      <c r="G39" t="s">
        <v>360</v>
      </c>
      <c r="H39" t="s">
        <v>405</v>
      </c>
      <c r="I39" t="s">
        <v>207</v>
      </c>
      <c r="J39"/>
      <c r="K39" s="77">
        <v>1.47</v>
      </c>
      <c r="L39" t="s">
        <v>102</v>
      </c>
      <c r="M39" s="78">
        <v>4.7500000000000001E-2</v>
      </c>
      <c r="N39" s="78">
        <v>3.3599999999999998E-2</v>
      </c>
      <c r="O39" s="77">
        <v>5077624.6500000004</v>
      </c>
      <c r="P39" s="77">
        <v>137.97999999999999</v>
      </c>
      <c r="Q39" s="77">
        <v>162.87145000000001</v>
      </c>
      <c r="R39" s="77">
        <v>7168.9779420699997</v>
      </c>
      <c r="S39" s="78">
        <v>3.8999999999999998E-3</v>
      </c>
      <c r="T39" s="78">
        <f t="shared" si="2"/>
        <v>1.9746587316756734E-3</v>
      </c>
      <c r="U39" s="78">
        <f>R39/'סכום נכסי הקרן'!$C$42</f>
        <v>2.6427352308231773E-4</v>
      </c>
    </row>
    <row r="40" spans="2:21">
      <c r="B40" t="s">
        <v>410</v>
      </c>
      <c r="C40" t="s">
        <v>411</v>
      </c>
      <c r="D40" t="s">
        <v>100</v>
      </c>
      <c r="E40" t="s">
        <v>123</v>
      </c>
      <c r="F40" t="s">
        <v>412</v>
      </c>
      <c r="G40" t="s">
        <v>360</v>
      </c>
      <c r="H40" t="s">
        <v>413</v>
      </c>
      <c r="I40" t="s">
        <v>148</v>
      </c>
      <c r="J40"/>
      <c r="K40" s="77">
        <v>6.82</v>
      </c>
      <c r="L40" t="s">
        <v>102</v>
      </c>
      <c r="M40" s="78">
        <v>3.5000000000000001E-3</v>
      </c>
      <c r="N40" s="78">
        <v>3.3300000000000003E-2</v>
      </c>
      <c r="O40" s="77">
        <v>60743505.68</v>
      </c>
      <c r="P40" s="77">
        <v>88.99</v>
      </c>
      <c r="Q40" s="77">
        <v>3596.6332000000002</v>
      </c>
      <c r="R40" s="77">
        <v>57652.278904632003</v>
      </c>
      <c r="S40" s="78">
        <v>1.9800000000000002E-2</v>
      </c>
      <c r="T40" s="78">
        <f t="shared" si="2"/>
        <v>1.5880028765601299E-2</v>
      </c>
      <c r="U40" s="78">
        <f>R40/'סכום נכסי הקרן'!$C$42</f>
        <v>2.1252640171260159E-3</v>
      </c>
    </row>
    <row r="41" spans="2:21">
      <c r="B41" t="s">
        <v>414</v>
      </c>
      <c r="C41" t="s">
        <v>415</v>
      </c>
      <c r="D41" t="s">
        <v>100</v>
      </c>
      <c r="E41" t="s">
        <v>123</v>
      </c>
      <c r="F41" t="s">
        <v>412</v>
      </c>
      <c r="G41" t="s">
        <v>360</v>
      </c>
      <c r="H41" t="s">
        <v>405</v>
      </c>
      <c r="I41" t="s">
        <v>207</v>
      </c>
      <c r="J41"/>
      <c r="K41" s="77">
        <v>2.72</v>
      </c>
      <c r="L41" t="s">
        <v>102</v>
      </c>
      <c r="M41" s="78">
        <v>2.4E-2</v>
      </c>
      <c r="N41" s="78">
        <v>2.9399999999999999E-2</v>
      </c>
      <c r="O41" s="77">
        <v>760028.46</v>
      </c>
      <c r="P41" s="77">
        <v>110.4</v>
      </c>
      <c r="Q41" s="77">
        <v>69.195679999999996</v>
      </c>
      <c r="R41" s="77">
        <v>908.26709984000001</v>
      </c>
      <c r="S41" s="78">
        <v>1.1999999999999999E-3</v>
      </c>
      <c r="T41" s="78">
        <f t="shared" si="2"/>
        <v>2.5017758094467353E-4</v>
      </c>
      <c r="U41" s="78">
        <f>R41/'סכום נכסי הקרן'!$C$42</f>
        <v>3.3481892162883196E-5</v>
      </c>
    </row>
    <row r="42" spans="2:21">
      <c r="B42" t="s">
        <v>416</v>
      </c>
      <c r="C42" t="s">
        <v>417</v>
      </c>
      <c r="D42" t="s">
        <v>100</v>
      </c>
      <c r="E42" t="s">
        <v>123</v>
      </c>
      <c r="F42" t="s">
        <v>412</v>
      </c>
      <c r="G42" t="s">
        <v>360</v>
      </c>
      <c r="H42" t="s">
        <v>413</v>
      </c>
      <c r="I42" t="s">
        <v>148</v>
      </c>
      <c r="J42"/>
      <c r="K42" s="77">
        <v>3.88</v>
      </c>
      <c r="L42" t="s">
        <v>102</v>
      </c>
      <c r="M42" s="78">
        <v>2.5999999999999999E-2</v>
      </c>
      <c r="N42" s="78">
        <v>2.9600000000000001E-2</v>
      </c>
      <c r="O42" s="77">
        <v>11834095.720000001</v>
      </c>
      <c r="P42" s="77">
        <v>111.25</v>
      </c>
      <c r="Q42" s="77">
        <v>0</v>
      </c>
      <c r="R42" s="77">
        <v>13165.4314885</v>
      </c>
      <c r="S42" s="78">
        <v>2.41E-2</v>
      </c>
      <c r="T42" s="78">
        <f t="shared" si="2"/>
        <v>3.626351546220246E-3</v>
      </c>
      <c r="U42" s="78">
        <f>R42/'סכום נכסי הקרן'!$C$42</f>
        <v>4.8532370869035728E-4</v>
      </c>
    </row>
    <row r="43" spans="2:21">
      <c r="B43" t="s">
        <v>418</v>
      </c>
      <c r="C43" t="s">
        <v>419</v>
      </c>
      <c r="D43" t="s">
        <v>100</v>
      </c>
      <c r="E43" t="s">
        <v>123</v>
      </c>
      <c r="F43" t="s">
        <v>412</v>
      </c>
      <c r="G43" t="s">
        <v>360</v>
      </c>
      <c r="H43" t="s">
        <v>413</v>
      </c>
      <c r="I43" t="s">
        <v>148</v>
      </c>
      <c r="J43"/>
      <c r="K43" s="77">
        <v>4.08</v>
      </c>
      <c r="L43" t="s">
        <v>102</v>
      </c>
      <c r="M43" s="78">
        <v>2.81E-2</v>
      </c>
      <c r="N43" s="78">
        <v>3.1300000000000001E-2</v>
      </c>
      <c r="O43" s="77">
        <v>3477518.94</v>
      </c>
      <c r="P43" s="77">
        <v>112.12</v>
      </c>
      <c r="Q43" s="77">
        <v>0</v>
      </c>
      <c r="R43" s="77">
        <v>3898.994235528</v>
      </c>
      <c r="S43" s="78">
        <v>2.5999999999999999E-3</v>
      </c>
      <c r="T43" s="78">
        <f t="shared" si="2"/>
        <v>1.073958250974251E-3</v>
      </c>
      <c r="U43" s="78">
        <f>R43/'סכום נכסי הקרן'!$C$42</f>
        <v>1.4373052217860646E-4</v>
      </c>
    </row>
    <row r="44" spans="2:21">
      <c r="B44" t="s">
        <v>420</v>
      </c>
      <c r="C44" t="s">
        <v>421</v>
      </c>
      <c r="D44" t="s">
        <v>100</v>
      </c>
      <c r="E44" t="s">
        <v>123</v>
      </c>
      <c r="F44" t="s">
        <v>412</v>
      </c>
      <c r="G44" t="s">
        <v>360</v>
      </c>
      <c r="H44" t="s">
        <v>413</v>
      </c>
      <c r="I44" t="s">
        <v>148</v>
      </c>
      <c r="J44"/>
      <c r="K44" s="77">
        <v>2.61</v>
      </c>
      <c r="L44" t="s">
        <v>102</v>
      </c>
      <c r="M44" s="78">
        <v>3.6999999999999998E-2</v>
      </c>
      <c r="N44" s="78">
        <v>3.09E-2</v>
      </c>
      <c r="O44" s="77">
        <v>901580.91</v>
      </c>
      <c r="P44" s="77">
        <v>114.36</v>
      </c>
      <c r="Q44" s="77">
        <v>0</v>
      </c>
      <c r="R44" s="77">
        <v>1031.0479286760001</v>
      </c>
      <c r="S44" s="78">
        <v>2.3999999999999998E-3</v>
      </c>
      <c r="T44" s="78">
        <f t="shared" si="2"/>
        <v>2.8399693953421579E-4</v>
      </c>
      <c r="U44" s="78">
        <f>R44/'סכום נכסי הקרן'!$C$42</f>
        <v>3.80080216147598E-5</v>
      </c>
    </row>
    <row r="45" spans="2:21">
      <c r="B45" t="s">
        <v>422</v>
      </c>
      <c r="C45" t="s">
        <v>423</v>
      </c>
      <c r="D45" t="s">
        <v>100</v>
      </c>
      <c r="E45" t="s">
        <v>123</v>
      </c>
      <c r="F45" t="s">
        <v>424</v>
      </c>
      <c r="G45" t="s">
        <v>360</v>
      </c>
      <c r="H45" t="s">
        <v>405</v>
      </c>
      <c r="I45" t="s">
        <v>207</v>
      </c>
      <c r="J45"/>
      <c r="K45" s="77">
        <v>4.4400000000000004</v>
      </c>
      <c r="L45" t="s">
        <v>102</v>
      </c>
      <c r="M45" s="78">
        <v>6.4999999999999997E-3</v>
      </c>
      <c r="N45" s="78">
        <v>2.7400000000000001E-2</v>
      </c>
      <c r="O45" s="77">
        <v>10954891.27</v>
      </c>
      <c r="P45" s="77">
        <v>101.81</v>
      </c>
      <c r="Q45" s="77">
        <v>0</v>
      </c>
      <c r="R45" s="77">
        <v>11153.174801986999</v>
      </c>
      <c r="S45" s="78">
        <v>2.18E-2</v>
      </c>
      <c r="T45" s="78">
        <f t="shared" si="2"/>
        <v>3.0720856147995776E-3</v>
      </c>
      <c r="U45" s="78">
        <f>R45/'סכום נכסי הקרן'!$C$42</f>
        <v>4.1114491107263276E-4</v>
      </c>
    </row>
    <row r="46" spans="2:21">
      <c r="B46" t="s">
        <v>425</v>
      </c>
      <c r="C46" t="s">
        <v>426</v>
      </c>
      <c r="D46" t="s">
        <v>100</v>
      </c>
      <c r="E46" t="s">
        <v>123</v>
      </c>
      <c r="F46" t="s">
        <v>424</v>
      </c>
      <c r="G46" t="s">
        <v>360</v>
      </c>
      <c r="H46" t="s">
        <v>405</v>
      </c>
      <c r="I46" t="s">
        <v>207</v>
      </c>
      <c r="J46"/>
      <c r="K46" s="77">
        <v>5.17</v>
      </c>
      <c r="L46" t="s">
        <v>102</v>
      </c>
      <c r="M46" s="78">
        <v>1.43E-2</v>
      </c>
      <c r="N46" s="78">
        <v>3.0499999999999999E-2</v>
      </c>
      <c r="O46" s="77">
        <v>176090.28</v>
      </c>
      <c r="P46" s="77">
        <v>102.75</v>
      </c>
      <c r="Q46" s="77">
        <v>0</v>
      </c>
      <c r="R46" s="77">
        <v>180.93276270000001</v>
      </c>
      <c r="S46" s="78">
        <v>4.0000000000000002E-4</v>
      </c>
      <c r="T46" s="78">
        <f t="shared" si="2"/>
        <v>4.9837014787716723E-5</v>
      </c>
      <c r="U46" s="78">
        <f>R46/'סכום נכסי הקרן'!$C$42</f>
        <v>6.6698124929562079E-6</v>
      </c>
    </row>
    <row r="47" spans="2:21">
      <c r="B47" t="s">
        <v>427</v>
      </c>
      <c r="C47" t="s">
        <v>428</v>
      </c>
      <c r="D47" t="s">
        <v>100</v>
      </c>
      <c r="E47" t="s">
        <v>123</v>
      </c>
      <c r="F47" t="s">
        <v>424</v>
      </c>
      <c r="G47" t="s">
        <v>360</v>
      </c>
      <c r="H47" t="s">
        <v>405</v>
      </c>
      <c r="I47" t="s">
        <v>207</v>
      </c>
      <c r="J47"/>
      <c r="K47" s="77">
        <v>6.74</v>
      </c>
      <c r="L47" t="s">
        <v>102</v>
      </c>
      <c r="M47" s="78">
        <v>3.61E-2</v>
      </c>
      <c r="N47" s="78">
        <v>3.3599999999999998E-2</v>
      </c>
      <c r="O47" s="77">
        <v>16722545.23</v>
      </c>
      <c r="P47" s="77">
        <v>104.99</v>
      </c>
      <c r="Q47" s="77">
        <v>0</v>
      </c>
      <c r="R47" s="77">
        <v>17557.000236977001</v>
      </c>
      <c r="S47" s="78">
        <v>3.6400000000000002E-2</v>
      </c>
      <c r="T47" s="78">
        <f t="shared" si="2"/>
        <v>4.8359869565964943E-3</v>
      </c>
      <c r="U47" s="78">
        <f>R47/'סכום נכסי הקרן'!$C$42</f>
        <v>6.4721224488009372E-4</v>
      </c>
    </row>
    <row r="48" spans="2:21">
      <c r="B48" t="s">
        <v>429</v>
      </c>
      <c r="C48" t="s">
        <v>430</v>
      </c>
      <c r="D48" t="s">
        <v>100</v>
      </c>
      <c r="E48" t="s">
        <v>123</v>
      </c>
      <c r="F48" t="s">
        <v>424</v>
      </c>
      <c r="G48" t="s">
        <v>360</v>
      </c>
      <c r="H48" t="s">
        <v>405</v>
      </c>
      <c r="I48" t="s">
        <v>207</v>
      </c>
      <c r="J48"/>
      <c r="K48" s="77">
        <v>0.03</v>
      </c>
      <c r="L48" t="s">
        <v>102</v>
      </c>
      <c r="M48" s="78">
        <v>4.9000000000000002E-2</v>
      </c>
      <c r="N48" s="78">
        <v>5.04E-2</v>
      </c>
      <c r="O48" s="77">
        <v>0.26</v>
      </c>
      <c r="P48" s="77">
        <v>117.36</v>
      </c>
      <c r="Q48" s="77">
        <v>0</v>
      </c>
      <c r="R48" s="77">
        <v>3.0513600000000001E-4</v>
      </c>
      <c r="S48" s="78">
        <v>0</v>
      </c>
      <c r="T48" s="78">
        <f t="shared" si="2"/>
        <v>8.4048168597741363E-11</v>
      </c>
      <c r="U48" s="78">
        <f>R48/'סכום נכסי הקרן'!$C$42</f>
        <v>1.1248376880339789E-11</v>
      </c>
    </row>
    <row r="49" spans="2:21">
      <c r="B49" t="s">
        <v>431</v>
      </c>
      <c r="C49" t="s">
        <v>432</v>
      </c>
      <c r="D49" t="s">
        <v>100</v>
      </c>
      <c r="E49" t="s">
        <v>123</v>
      </c>
      <c r="F49" t="s">
        <v>424</v>
      </c>
      <c r="G49" t="s">
        <v>360</v>
      </c>
      <c r="H49" t="s">
        <v>405</v>
      </c>
      <c r="I49" t="s">
        <v>207</v>
      </c>
      <c r="J49"/>
      <c r="K49" s="77">
        <v>1.72</v>
      </c>
      <c r="L49" t="s">
        <v>102</v>
      </c>
      <c r="M49" s="78">
        <v>1.7600000000000001E-2</v>
      </c>
      <c r="N49" s="78">
        <v>3.0499999999999999E-2</v>
      </c>
      <c r="O49" s="77">
        <v>9363841.9299999997</v>
      </c>
      <c r="P49" s="77">
        <v>111.29</v>
      </c>
      <c r="Q49" s="77">
        <v>0</v>
      </c>
      <c r="R49" s="77">
        <v>10421.019683897001</v>
      </c>
      <c r="S49" s="78">
        <v>7.0000000000000001E-3</v>
      </c>
      <c r="T49" s="78">
        <f t="shared" si="2"/>
        <v>2.8704171889011995E-3</v>
      </c>
      <c r="U49" s="78">
        <f>R49/'סכום נכסי הקרן'!$C$42</f>
        <v>3.8415512060823001E-4</v>
      </c>
    </row>
    <row r="50" spans="2:21">
      <c r="B50" t="s">
        <v>433</v>
      </c>
      <c r="C50" t="s">
        <v>434</v>
      </c>
      <c r="D50" t="s">
        <v>100</v>
      </c>
      <c r="E50" t="s">
        <v>123</v>
      </c>
      <c r="F50" t="s">
        <v>424</v>
      </c>
      <c r="G50" t="s">
        <v>360</v>
      </c>
      <c r="H50" t="s">
        <v>405</v>
      </c>
      <c r="I50" t="s">
        <v>207</v>
      </c>
      <c r="J50"/>
      <c r="K50" s="77">
        <v>2.42</v>
      </c>
      <c r="L50" t="s">
        <v>102</v>
      </c>
      <c r="M50" s="78">
        <v>2.1499999999999998E-2</v>
      </c>
      <c r="N50" s="78">
        <v>2.9600000000000001E-2</v>
      </c>
      <c r="O50" s="77">
        <v>14725128.83</v>
      </c>
      <c r="P50" s="77">
        <v>112.3</v>
      </c>
      <c r="Q50" s="77">
        <v>0</v>
      </c>
      <c r="R50" s="77">
        <v>16536.319676089999</v>
      </c>
      <c r="S50" s="78">
        <v>1.21E-2</v>
      </c>
      <c r="T50" s="78">
        <f t="shared" si="2"/>
        <v>4.5548456561079649E-3</v>
      </c>
      <c r="U50" s="78">
        <f>R50/'סכום נכסי הקרן'!$C$42</f>
        <v>6.0958640059002769E-4</v>
      </c>
    </row>
    <row r="51" spans="2:21">
      <c r="B51" t="s">
        <v>435</v>
      </c>
      <c r="C51" t="s">
        <v>436</v>
      </c>
      <c r="D51" t="s">
        <v>100</v>
      </c>
      <c r="E51" t="s">
        <v>123</v>
      </c>
      <c r="F51" t="s">
        <v>424</v>
      </c>
      <c r="G51" t="s">
        <v>360</v>
      </c>
      <c r="H51" t="s">
        <v>405</v>
      </c>
      <c r="I51" t="s">
        <v>207</v>
      </c>
      <c r="J51"/>
      <c r="K51" s="77">
        <v>4.22</v>
      </c>
      <c r="L51" t="s">
        <v>102</v>
      </c>
      <c r="M51" s="78">
        <v>2.2499999999999999E-2</v>
      </c>
      <c r="N51" s="78">
        <v>3.1E-2</v>
      </c>
      <c r="O51" s="77">
        <v>30868216</v>
      </c>
      <c r="P51" s="77">
        <v>109.55</v>
      </c>
      <c r="Q51" s="77">
        <v>0</v>
      </c>
      <c r="R51" s="77">
        <v>33816.130627999999</v>
      </c>
      <c r="S51" s="78">
        <v>3.1099999999999999E-2</v>
      </c>
      <c r="T51" s="78">
        <f t="shared" si="2"/>
        <v>9.3144822254515661E-3</v>
      </c>
      <c r="U51" s="78">
        <f>R51/'סכום נכסי הקרן'!$C$42</f>
        <v>1.2465804819442655E-3</v>
      </c>
    </row>
    <row r="52" spans="2:21">
      <c r="B52" t="s">
        <v>437</v>
      </c>
      <c r="C52" t="s">
        <v>438</v>
      </c>
      <c r="D52" t="s">
        <v>100</v>
      </c>
      <c r="E52" t="s">
        <v>123</v>
      </c>
      <c r="F52" t="s">
        <v>424</v>
      </c>
      <c r="G52" t="s">
        <v>360</v>
      </c>
      <c r="H52" t="s">
        <v>405</v>
      </c>
      <c r="I52" t="s">
        <v>207</v>
      </c>
      <c r="J52"/>
      <c r="K52" s="77">
        <v>6</v>
      </c>
      <c r="L52" t="s">
        <v>102</v>
      </c>
      <c r="M52" s="78">
        <v>2.5000000000000001E-3</v>
      </c>
      <c r="N52" s="78">
        <v>3.0700000000000002E-2</v>
      </c>
      <c r="O52" s="77">
        <v>25715808.350000001</v>
      </c>
      <c r="P52" s="77">
        <v>92.21</v>
      </c>
      <c r="Q52" s="77">
        <v>0</v>
      </c>
      <c r="R52" s="77">
        <v>23712.546879534999</v>
      </c>
      <c r="S52" s="78">
        <v>1.9800000000000002E-2</v>
      </c>
      <c r="T52" s="78">
        <f t="shared" si="2"/>
        <v>6.531501160181045E-3</v>
      </c>
      <c r="U52" s="78">
        <f>R52/'סכום נכסי הקרן'!$C$42</f>
        <v>8.7412715672269053E-4</v>
      </c>
    </row>
    <row r="53" spans="2:21">
      <c r="B53" t="s">
        <v>439</v>
      </c>
      <c r="C53" t="s">
        <v>440</v>
      </c>
      <c r="D53" t="s">
        <v>100</v>
      </c>
      <c r="E53" t="s">
        <v>123</v>
      </c>
      <c r="F53" t="s">
        <v>424</v>
      </c>
      <c r="G53" t="s">
        <v>360</v>
      </c>
      <c r="H53" t="s">
        <v>405</v>
      </c>
      <c r="I53" t="s">
        <v>207</v>
      </c>
      <c r="J53"/>
      <c r="K53" s="77">
        <v>3.27</v>
      </c>
      <c r="L53" t="s">
        <v>102</v>
      </c>
      <c r="M53" s="78">
        <v>2.35E-2</v>
      </c>
      <c r="N53" s="78">
        <v>2.86E-2</v>
      </c>
      <c r="O53" s="77">
        <v>21620412.23</v>
      </c>
      <c r="P53" s="77">
        <v>110.9</v>
      </c>
      <c r="Q53" s="77">
        <v>572.67466999999999</v>
      </c>
      <c r="R53" s="77">
        <v>24549.71183307</v>
      </c>
      <c r="S53" s="78">
        <v>2.9399999999999999E-2</v>
      </c>
      <c r="T53" s="78">
        <f t="shared" si="2"/>
        <v>6.7620940143799267E-3</v>
      </c>
      <c r="U53" s="78">
        <f>R53/'סכום נכסי הקרן'!$C$42</f>
        <v>9.0498797586030077E-4</v>
      </c>
    </row>
    <row r="54" spans="2:21">
      <c r="B54" t="s">
        <v>441</v>
      </c>
      <c r="C54" t="s">
        <v>442</v>
      </c>
      <c r="D54" t="s">
        <v>100</v>
      </c>
      <c r="E54" t="s">
        <v>123</v>
      </c>
      <c r="F54" t="s">
        <v>443</v>
      </c>
      <c r="G54" t="s">
        <v>360</v>
      </c>
      <c r="H54" t="s">
        <v>405</v>
      </c>
      <c r="I54" t="s">
        <v>207</v>
      </c>
      <c r="J54"/>
      <c r="K54" s="77">
        <v>2.98</v>
      </c>
      <c r="L54" t="s">
        <v>102</v>
      </c>
      <c r="M54" s="78">
        <v>1.4200000000000001E-2</v>
      </c>
      <c r="N54" s="78">
        <v>0.03</v>
      </c>
      <c r="O54" s="77">
        <v>9447884.0099999998</v>
      </c>
      <c r="P54" s="77">
        <v>107.02</v>
      </c>
      <c r="Q54" s="77">
        <v>0</v>
      </c>
      <c r="R54" s="77">
        <v>10111.125467502001</v>
      </c>
      <c r="S54" s="78">
        <v>9.7999999999999997E-3</v>
      </c>
      <c r="T54" s="78">
        <f t="shared" si="2"/>
        <v>2.7850583936524192E-3</v>
      </c>
      <c r="U54" s="78">
        <f>R54/'סכום נכסי הקרן'!$C$42</f>
        <v>3.7273133928105616E-4</v>
      </c>
    </row>
    <row r="55" spans="2:21">
      <c r="B55" t="s">
        <v>444</v>
      </c>
      <c r="C55" t="s">
        <v>445</v>
      </c>
      <c r="D55" t="s">
        <v>100</v>
      </c>
      <c r="E55" t="s">
        <v>123</v>
      </c>
      <c r="F55" t="s">
        <v>446</v>
      </c>
      <c r="G55" t="s">
        <v>360</v>
      </c>
      <c r="H55" t="s">
        <v>405</v>
      </c>
      <c r="I55" t="s">
        <v>207</v>
      </c>
      <c r="J55"/>
      <c r="K55" s="77">
        <v>0.97</v>
      </c>
      <c r="L55" t="s">
        <v>102</v>
      </c>
      <c r="M55" s="78">
        <v>0.04</v>
      </c>
      <c r="N55" s="78">
        <v>3.0099999999999998E-2</v>
      </c>
      <c r="O55" s="77">
        <v>131625.38</v>
      </c>
      <c r="P55" s="77">
        <v>112.25</v>
      </c>
      <c r="Q55" s="77">
        <v>0</v>
      </c>
      <c r="R55" s="77">
        <v>147.74948904999999</v>
      </c>
      <c r="S55" s="78">
        <v>8.0000000000000004E-4</v>
      </c>
      <c r="T55" s="78">
        <f t="shared" si="2"/>
        <v>4.0696849817473327E-5</v>
      </c>
      <c r="U55" s="78">
        <f>R55/'סכום נכסי הקרן'!$C$42</f>
        <v>5.44656132580894E-6</v>
      </c>
    </row>
    <row r="56" spans="2:21">
      <c r="B56" t="s">
        <v>447</v>
      </c>
      <c r="C56" t="s">
        <v>448</v>
      </c>
      <c r="D56" t="s">
        <v>100</v>
      </c>
      <c r="E56" t="s">
        <v>123</v>
      </c>
      <c r="F56" t="s">
        <v>446</v>
      </c>
      <c r="G56" t="s">
        <v>360</v>
      </c>
      <c r="H56" t="s">
        <v>405</v>
      </c>
      <c r="I56" t="s">
        <v>207</v>
      </c>
      <c r="J56"/>
      <c r="K56" s="77">
        <v>4.28</v>
      </c>
      <c r="L56" t="s">
        <v>102</v>
      </c>
      <c r="M56" s="78">
        <v>3.5000000000000003E-2</v>
      </c>
      <c r="N56" s="78">
        <v>3.1199999999999999E-2</v>
      </c>
      <c r="O56" s="77">
        <v>7170693.75</v>
      </c>
      <c r="P56" s="77">
        <v>115.14</v>
      </c>
      <c r="Q56" s="77">
        <v>0</v>
      </c>
      <c r="R56" s="77">
        <v>8256.3367837500009</v>
      </c>
      <c r="S56" s="78">
        <v>8.0000000000000002E-3</v>
      </c>
      <c r="T56" s="78">
        <f t="shared" si="2"/>
        <v>2.2741662275193807E-3</v>
      </c>
      <c r="U56" s="78">
        <f>R56/'סכום נכסי הקרן'!$C$42</f>
        <v>3.0435736129015415E-4</v>
      </c>
    </row>
    <row r="57" spans="2:21">
      <c r="B57" t="s">
        <v>449</v>
      </c>
      <c r="C57" t="s">
        <v>450</v>
      </c>
      <c r="D57" t="s">
        <v>100</v>
      </c>
      <c r="E57" t="s">
        <v>123</v>
      </c>
      <c r="F57" t="s">
        <v>446</v>
      </c>
      <c r="G57" t="s">
        <v>360</v>
      </c>
      <c r="H57" t="s">
        <v>405</v>
      </c>
      <c r="I57" t="s">
        <v>207</v>
      </c>
      <c r="J57"/>
      <c r="K57" s="77">
        <v>6.83</v>
      </c>
      <c r="L57" t="s">
        <v>102</v>
      </c>
      <c r="M57" s="78">
        <v>2.5000000000000001E-2</v>
      </c>
      <c r="N57" s="78">
        <v>3.1800000000000002E-2</v>
      </c>
      <c r="O57" s="77">
        <v>12530925.48</v>
      </c>
      <c r="P57" s="77">
        <v>106.56</v>
      </c>
      <c r="Q57" s="77">
        <v>0</v>
      </c>
      <c r="R57" s="77">
        <v>13352.954191487999</v>
      </c>
      <c r="S57" s="78">
        <v>2.0199999999999999E-2</v>
      </c>
      <c r="T57" s="78">
        <f t="shared" si="2"/>
        <v>3.678003726745125E-3</v>
      </c>
      <c r="U57" s="78">
        <f>R57/'סכום נכסי הקרן'!$C$42</f>
        <v>4.9223644935953109E-4</v>
      </c>
    </row>
    <row r="58" spans="2:21">
      <c r="B58" t="s">
        <v>451</v>
      </c>
      <c r="C58" t="s">
        <v>452</v>
      </c>
      <c r="D58" t="s">
        <v>100</v>
      </c>
      <c r="E58" t="s">
        <v>123</v>
      </c>
      <c r="F58" t="s">
        <v>446</v>
      </c>
      <c r="G58" t="s">
        <v>360</v>
      </c>
      <c r="H58" t="s">
        <v>405</v>
      </c>
      <c r="I58" t="s">
        <v>207</v>
      </c>
      <c r="J58"/>
      <c r="K58" s="77">
        <v>2.93</v>
      </c>
      <c r="L58" t="s">
        <v>102</v>
      </c>
      <c r="M58" s="78">
        <v>0.04</v>
      </c>
      <c r="N58" s="78">
        <v>2.93E-2</v>
      </c>
      <c r="O58" s="77">
        <v>23010024.920000002</v>
      </c>
      <c r="P58" s="77">
        <v>115.78</v>
      </c>
      <c r="Q58" s="77">
        <v>0</v>
      </c>
      <c r="R58" s="77">
        <v>26641.006852375998</v>
      </c>
      <c r="S58" s="78">
        <v>2.47E-2</v>
      </c>
      <c r="T58" s="78">
        <f t="shared" si="2"/>
        <v>7.3381306549934484E-3</v>
      </c>
      <c r="U58" s="78">
        <f>R58/'סכום נכסי הקרן'!$C$42</f>
        <v>9.8208040200841611E-4</v>
      </c>
    </row>
    <row r="59" spans="2:21">
      <c r="B59" t="s">
        <v>453</v>
      </c>
      <c r="C59" t="s">
        <v>454</v>
      </c>
      <c r="D59" t="s">
        <v>100</v>
      </c>
      <c r="E59" t="s">
        <v>123</v>
      </c>
      <c r="F59" t="s">
        <v>455</v>
      </c>
      <c r="G59" t="s">
        <v>360</v>
      </c>
      <c r="H59" t="s">
        <v>405</v>
      </c>
      <c r="I59" t="s">
        <v>207</v>
      </c>
      <c r="J59"/>
      <c r="K59" s="77">
        <v>2.62</v>
      </c>
      <c r="L59" t="s">
        <v>102</v>
      </c>
      <c r="M59" s="78">
        <v>2.3400000000000001E-2</v>
      </c>
      <c r="N59" s="78">
        <v>3.1600000000000003E-2</v>
      </c>
      <c r="O59" s="77">
        <v>15604656.99</v>
      </c>
      <c r="P59" s="77">
        <v>110.3</v>
      </c>
      <c r="Q59" s="77">
        <v>0</v>
      </c>
      <c r="R59" s="77">
        <v>17211.936659970001</v>
      </c>
      <c r="S59" s="78">
        <v>6.0000000000000001E-3</v>
      </c>
      <c r="T59" s="78">
        <f t="shared" si="2"/>
        <v>4.7409409387643674E-3</v>
      </c>
      <c r="U59" s="78">
        <f>R59/'סכום נכסי הקרן'!$C$42</f>
        <v>6.3449199829544657E-4</v>
      </c>
    </row>
    <row r="60" spans="2:21">
      <c r="B60" t="s">
        <v>456</v>
      </c>
      <c r="C60" t="s">
        <v>457</v>
      </c>
      <c r="D60" t="s">
        <v>100</v>
      </c>
      <c r="E60" t="s">
        <v>123</v>
      </c>
      <c r="F60" t="s">
        <v>458</v>
      </c>
      <c r="G60" t="s">
        <v>360</v>
      </c>
      <c r="H60" t="s">
        <v>413</v>
      </c>
      <c r="I60" t="s">
        <v>148</v>
      </c>
      <c r="J60"/>
      <c r="K60" s="77">
        <v>2.5299999999999998</v>
      </c>
      <c r="L60" t="s">
        <v>102</v>
      </c>
      <c r="M60" s="78">
        <v>3.2000000000000001E-2</v>
      </c>
      <c r="N60" s="78">
        <v>3.0200000000000001E-2</v>
      </c>
      <c r="O60" s="77">
        <v>20506854.670000002</v>
      </c>
      <c r="P60" s="77">
        <v>112.5</v>
      </c>
      <c r="Q60" s="77">
        <v>0</v>
      </c>
      <c r="R60" s="77">
        <v>23070.211503750001</v>
      </c>
      <c r="S60" s="78">
        <v>1.46E-2</v>
      </c>
      <c r="T60" s="78">
        <f t="shared" si="2"/>
        <v>6.3545731282206369E-3</v>
      </c>
      <c r="U60" s="78">
        <f>R60/'סכום נכסי הקרן'!$C$42</f>
        <v>8.5044843513492523E-4</v>
      </c>
    </row>
    <row r="61" spans="2:21">
      <c r="B61" t="s">
        <v>459</v>
      </c>
      <c r="C61" t="s">
        <v>460</v>
      </c>
      <c r="D61" t="s">
        <v>100</v>
      </c>
      <c r="E61" t="s">
        <v>123</v>
      </c>
      <c r="F61" t="s">
        <v>458</v>
      </c>
      <c r="G61" t="s">
        <v>360</v>
      </c>
      <c r="H61" t="s">
        <v>413</v>
      </c>
      <c r="I61" t="s">
        <v>148</v>
      </c>
      <c r="J61"/>
      <c r="K61" s="77">
        <v>4.3</v>
      </c>
      <c r="L61" t="s">
        <v>102</v>
      </c>
      <c r="M61" s="78">
        <v>1.14E-2</v>
      </c>
      <c r="N61" s="78">
        <v>3.15E-2</v>
      </c>
      <c r="O61" s="77">
        <v>22341762.16</v>
      </c>
      <c r="P61" s="77">
        <v>100.96</v>
      </c>
      <c r="Q61" s="77">
        <v>279.31058000000002</v>
      </c>
      <c r="R61" s="77">
        <v>22835.553656736</v>
      </c>
      <c r="S61" s="78">
        <v>9.4999999999999998E-3</v>
      </c>
      <c r="T61" s="78">
        <f t="shared" si="2"/>
        <v>6.2899378105635406E-3</v>
      </c>
      <c r="U61" s="78">
        <f>R61/'סכום נכסי הקרן'!$C$42</f>
        <v>8.417981287104371E-4</v>
      </c>
    </row>
    <row r="62" spans="2:21">
      <c r="B62" t="s">
        <v>461</v>
      </c>
      <c r="C62" t="s">
        <v>462</v>
      </c>
      <c r="D62" t="s">
        <v>100</v>
      </c>
      <c r="E62" t="s">
        <v>123</v>
      </c>
      <c r="F62" t="s">
        <v>458</v>
      </c>
      <c r="G62" t="s">
        <v>360</v>
      </c>
      <c r="H62" t="s">
        <v>413</v>
      </c>
      <c r="I62" t="s">
        <v>148</v>
      </c>
      <c r="J62"/>
      <c r="K62" s="77">
        <v>6.5</v>
      </c>
      <c r="L62" t="s">
        <v>102</v>
      </c>
      <c r="M62" s="78">
        <v>9.1999999999999998E-3</v>
      </c>
      <c r="N62" s="78">
        <v>3.32E-2</v>
      </c>
      <c r="O62" s="77">
        <v>31838931.649999999</v>
      </c>
      <c r="P62" s="77">
        <v>96.51</v>
      </c>
      <c r="Q62" s="77">
        <v>0</v>
      </c>
      <c r="R62" s="77">
        <v>30727.752935414999</v>
      </c>
      <c r="S62" s="78">
        <v>1.5900000000000001E-2</v>
      </c>
      <c r="T62" s="78">
        <f t="shared" si="2"/>
        <v>8.4638042031930077E-3</v>
      </c>
      <c r="U62" s="78">
        <f>R62/'סכום נכסי הקרן'!$C$42</f>
        <v>1.1327321119222746E-3</v>
      </c>
    </row>
    <row r="63" spans="2:21">
      <c r="B63" t="s">
        <v>463</v>
      </c>
      <c r="C63" t="s">
        <v>464</v>
      </c>
      <c r="D63" t="s">
        <v>100</v>
      </c>
      <c r="E63" t="s">
        <v>123</v>
      </c>
      <c r="F63" t="s">
        <v>455</v>
      </c>
      <c r="G63" t="s">
        <v>360</v>
      </c>
      <c r="H63" t="s">
        <v>405</v>
      </c>
      <c r="I63" t="s">
        <v>207</v>
      </c>
      <c r="J63"/>
      <c r="K63" s="77">
        <v>5.9</v>
      </c>
      <c r="L63" t="s">
        <v>102</v>
      </c>
      <c r="M63" s="78">
        <v>6.4999999999999997E-3</v>
      </c>
      <c r="N63" s="78">
        <v>3.15E-2</v>
      </c>
      <c r="O63" s="77">
        <v>45134017.159999996</v>
      </c>
      <c r="P63" s="77">
        <v>95.32</v>
      </c>
      <c r="Q63" s="77">
        <v>0</v>
      </c>
      <c r="R63" s="77">
        <v>43021.745156912002</v>
      </c>
      <c r="S63" s="78">
        <v>1.9699999999999999E-2</v>
      </c>
      <c r="T63" s="78">
        <f t="shared" si="2"/>
        <v>1.1850122208841967E-2</v>
      </c>
      <c r="U63" s="78">
        <f>R63/'סכום נכסי הקרן'!$C$42</f>
        <v>1.5859315307760449E-3</v>
      </c>
    </row>
    <row r="64" spans="2:21">
      <c r="B64" t="s">
        <v>465</v>
      </c>
      <c r="C64" t="s">
        <v>466</v>
      </c>
      <c r="D64" t="s">
        <v>100</v>
      </c>
      <c r="E64" t="s">
        <v>123</v>
      </c>
      <c r="F64" t="s">
        <v>455</v>
      </c>
      <c r="G64" t="s">
        <v>360</v>
      </c>
      <c r="H64" t="s">
        <v>405</v>
      </c>
      <c r="I64" t="s">
        <v>207</v>
      </c>
      <c r="J64"/>
      <c r="K64" s="77">
        <v>8.82</v>
      </c>
      <c r="L64" t="s">
        <v>102</v>
      </c>
      <c r="M64" s="78">
        <v>2.64E-2</v>
      </c>
      <c r="N64" s="78">
        <v>2.9499999999999998E-2</v>
      </c>
      <c r="O64" s="77">
        <v>1976510.03</v>
      </c>
      <c r="P64" s="77">
        <v>99.52</v>
      </c>
      <c r="Q64" s="77">
        <v>0</v>
      </c>
      <c r="R64" s="77">
        <v>1967.0227818559999</v>
      </c>
      <c r="S64" s="78">
        <v>6.6E-3</v>
      </c>
      <c r="T64" s="78">
        <f t="shared" si="2"/>
        <v>5.418064810610066E-4</v>
      </c>
      <c r="U64" s="78">
        <f>R64/'סכום נכסי הקרן'!$C$42</f>
        <v>7.2511318174619461E-5</v>
      </c>
    </row>
    <row r="65" spans="2:21">
      <c r="B65" t="s">
        <v>467</v>
      </c>
      <c r="C65" t="s">
        <v>468</v>
      </c>
      <c r="D65" t="s">
        <v>100</v>
      </c>
      <c r="E65" t="s">
        <v>123</v>
      </c>
      <c r="F65" t="s">
        <v>469</v>
      </c>
      <c r="G65" t="s">
        <v>360</v>
      </c>
      <c r="H65" t="s">
        <v>413</v>
      </c>
      <c r="I65" t="s">
        <v>148</v>
      </c>
      <c r="J65"/>
      <c r="K65" s="77">
        <v>2.2599999999999998</v>
      </c>
      <c r="L65" t="s">
        <v>102</v>
      </c>
      <c r="M65" s="78">
        <v>1.34E-2</v>
      </c>
      <c r="N65" s="78">
        <v>2.9600000000000001E-2</v>
      </c>
      <c r="O65" s="77">
        <v>4847199.49</v>
      </c>
      <c r="P65" s="77">
        <v>109.14</v>
      </c>
      <c r="Q65" s="77">
        <v>0</v>
      </c>
      <c r="R65" s="77">
        <v>5290.2335233860003</v>
      </c>
      <c r="S65" s="78">
        <v>9.1000000000000004E-3</v>
      </c>
      <c r="T65" s="78">
        <f t="shared" si="2"/>
        <v>1.4571680794628293E-3</v>
      </c>
      <c r="U65" s="78">
        <f>R65/'סכום נכסי הקרן'!$C$42</f>
        <v>1.9501645317515333E-4</v>
      </c>
    </row>
    <row r="66" spans="2:21">
      <c r="B66" t="s">
        <v>470</v>
      </c>
      <c r="C66" t="s">
        <v>471</v>
      </c>
      <c r="D66" t="s">
        <v>100</v>
      </c>
      <c r="E66" t="s">
        <v>123</v>
      </c>
      <c r="F66" t="s">
        <v>469</v>
      </c>
      <c r="G66" t="s">
        <v>360</v>
      </c>
      <c r="H66" t="s">
        <v>405</v>
      </c>
      <c r="I66" t="s">
        <v>207</v>
      </c>
      <c r="J66"/>
      <c r="K66" s="77">
        <v>3.59</v>
      </c>
      <c r="L66" t="s">
        <v>102</v>
      </c>
      <c r="M66" s="78">
        <v>1.8200000000000001E-2</v>
      </c>
      <c r="N66" s="78">
        <v>2.9600000000000001E-2</v>
      </c>
      <c r="O66" s="77">
        <v>13035668.720000001</v>
      </c>
      <c r="P66" s="77">
        <v>107.72</v>
      </c>
      <c r="Q66" s="77">
        <v>0</v>
      </c>
      <c r="R66" s="77">
        <v>14042.022345183999</v>
      </c>
      <c r="S66" s="78">
        <v>3.44E-2</v>
      </c>
      <c r="T66" s="78">
        <f t="shared" si="2"/>
        <v>3.8678040661255185E-3</v>
      </c>
      <c r="U66" s="78">
        <f>R66/'סכום נכסי הקרן'!$C$42</f>
        <v>5.1763790408467826E-4</v>
      </c>
    </row>
    <row r="67" spans="2:21">
      <c r="B67" t="s">
        <v>472</v>
      </c>
      <c r="C67" t="s">
        <v>473</v>
      </c>
      <c r="D67" t="s">
        <v>100</v>
      </c>
      <c r="E67" t="s">
        <v>123</v>
      </c>
      <c r="F67" t="s">
        <v>469</v>
      </c>
      <c r="G67" t="s">
        <v>360</v>
      </c>
      <c r="H67" t="s">
        <v>405</v>
      </c>
      <c r="I67" t="s">
        <v>207</v>
      </c>
      <c r="J67"/>
      <c r="K67" s="77">
        <v>2.0299999999999998</v>
      </c>
      <c r="L67" t="s">
        <v>102</v>
      </c>
      <c r="M67" s="78">
        <v>2E-3</v>
      </c>
      <c r="N67" s="78">
        <v>2.9399999999999999E-2</v>
      </c>
      <c r="O67" s="77">
        <v>10407776.35</v>
      </c>
      <c r="P67" s="77">
        <v>104.5</v>
      </c>
      <c r="Q67" s="77">
        <v>0</v>
      </c>
      <c r="R67" s="77">
        <v>10876.126285750001</v>
      </c>
      <c r="S67" s="78">
        <v>3.15E-2</v>
      </c>
      <c r="T67" s="78">
        <f t="shared" si="2"/>
        <v>2.995774001609258E-3</v>
      </c>
      <c r="U67" s="78">
        <f>R67/'סכום נכסי הקרן'!$C$42</f>
        <v>4.009319367766706E-4</v>
      </c>
    </row>
    <row r="68" spans="2:21">
      <c r="B68" t="s">
        <v>474</v>
      </c>
      <c r="C68" t="s">
        <v>475</v>
      </c>
      <c r="D68" t="s">
        <v>100</v>
      </c>
      <c r="E68" t="s">
        <v>123</v>
      </c>
      <c r="F68" t="s">
        <v>476</v>
      </c>
      <c r="G68" t="s">
        <v>477</v>
      </c>
      <c r="H68" t="s">
        <v>413</v>
      </c>
      <c r="I68" t="s">
        <v>148</v>
      </c>
      <c r="J68"/>
      <c r="K68" s="77">
        <v>5.29</v>
      </c>
      <c r="L68" t="s">
        <v>102</v>
      </c>
      <c r="M68" s="78">
        <v>4.4000000000000003E-3</v>
      </c>
      <c r="N68" s="78">
        <v>2.75E-2</v>
      </c>
      <c r="O68" s="77">
        <v>7186153.6699999999</v>
      </c>
      <c r="P68" s="77">
        <v>98.69</v>
      </c>
      <c r="Q68" s="77">
        <v>0</v>
      </c>
      <c r="R68" s="77">
        <v>7092.015056923</v>
      </c>
      <c r="S68" s="78">
        <v>9.4999999999999998E-3</v>
      </c>
      <c r="T68" s="78">
        <f t="shared" si="2"/>
        <v>1.9534596940445721E-3</v>
      </c>
      <c r="U68" s="78">
        <f>R68/'סכום נכסי הקרן'!$C$42</f>
        <v>2.6143640278863966E-4</v>
      </c>
    </row>
    <row r="69" spans="2:21">
      <c r="B69" t="s">
        <v>478</v>
      </c>
      <c r="C69" t="s">
        <v>479</v>
      </c>
      <c r="D69" t="s">
        <v>100</v>
      </c>
      <c r="E69" t="s">
        <v>123</v>
      </c>
      <c r="F69" t="s">
        <v>480</v>
      </c>
      <c r="G69" t="s">
        <v>360</v>
      </c>
      <c r="H69" t="s">
        <v>413</v>
      </c>
      <c r="I69" t="s">
        <v>148</v>
      </c>
      <c r="J69"/>
      <c r="K69" s="77">
        <v>3.07</v>
      </c>
      <c r="L69" t="s">
        <v>102</v>
      </c>
      <c r="M69" s="78">
        <v>1.5800000000000002E-2</v>
      </c>
      <c r="N69" s="78">
        <v>2.92E-2</v>
      </c>
      <c r="O69" s="77">
        <v>13016511.779999999</v>
      </c>
      <c r="P69" s="77">
        <v>108.57</v>
      </c>
      <c r="Q69" s="77">
        <v>0</v>
      </c>
      <c r="R69" s="77">
        <v>14132.026839546001</v>
      </c>
      <c r="S69" s="78">
        <v>2.8000000000000001E-2</v>
      </c>
      <c r="T69" s="78">
        <f t="shared" si="2"/>
        <v>3.8925953490835832E-3</v>
      </c>
      <c r="U69" s="78">
        <f>R69/'סכום נכסי הקרן'!$C$42</f>
        <v>5.2095578356631343E-4</v>
      </c>
    </row>
    <row r="70" spans="2:21">
      <c r="B70" t="s">
        <v>481</v>
      </c>
      <c r="C70" t="s">
        <v>482</v>
      </c>
      <c r="D70" t="s">
        <v>100</v>
      </c>
      <c r="E70" t="s">
        <v>123</v>
      </c>
      <c r="F70" t="s">
        <v>480</v>
      </c>
      <c r="G70" t="s">
        <v>360</v>
      </c>
      <c r="H70" t="s">
        <v>413</v>
      </c>
      <c r="I70" t="s">
        <v>148</v>
      </c>
      <c r="J70"/>
      <c r="K70" s="77">
        <v>5.5</v>
      </c>
      <c r="L70" t="s">
        <v>102</v>
      </c>
      <c r="M70" s="78">
        <v>8.3999999999999995E-3</v>
      </c>
      <c r="N70" s="78">
        <v>3.0300000000000001E-2</v>
      </c>
      <c r="O70" s="77">
        <v>10475715.73</v>
      </c>
      <c r="P70" s="77">
        <v>98.55</v>
      </c>
      <c r="Q70" s="77">
        <v>0</v>
      </c>
      <c r="R70" s="77">
        <v>10323.817851915001</v>
      </c>
      <c r="S70" s="78">
        <v>2.35E-2</v>
      </c>
      <c r="T70" s="78">
        <f t="shared" si="2"/>
        <v>2.8436434356815454E-3</v>
      </c>
      <c r="U70" s="78">
        <f>R70/'סכום נכסי הקרן'!$C$42</f>
        <v>3.8057192216690221E-4</v>
      </c>
    </row>
    <row r="71" spans="2:21">
      <c r="B71" t="s">
        <v>483</v>
      </c>
      <c r="C71" t="s">
        <v>484</v>
      </c>
      <c r="D71" t="s">
        <v>100</v>
      </c>
      <c r="E71" t="s">
        <v>123</v>
      </c>
      <c r="F71" t="s">
        <v>344</v>
      </c>
      <c r="G71" t="s">
        <v>345</v>
      </c>
      <c r="H71" t="s">
        <v>405</v>
      </c>
      <c r="I71" t="s">
        <v>207</v>
      </c>
      <c r="J71"/>
      <c r="K71" s="77">
        <v>1.4</v>
      </c>
      <c r="L71" t="s">
        <v>102</v>
      </c>
      <c r="M71" s="78">
        <v>2.4199999999999999E-2</v>
      </c>
      <c r="N71" s="78">
        <v>3.56E-2</v>
      </c>
      <c r="O71" s="77">
        <v>567.30999999999995</v>
      </c>
      <c r="P71" s="77">
        <v>5556939</v>
      </c>
      <c r="Q71" s="77">
        <v>0</v>
      </c>
      <c r="R71" s="77">
        <v>31525.070640900001</v>
      </c>
      <c r="S71" s="78">
        <v>1.9699999999999999E-2</v>
      </c>
      <c r="T71" s="78">
        <f t="shared" si="2"/>
        <v>8.6834213343626107E-3</v>
      </c>
      <c r="U71" s="78">
        <f>R71/'סכום נכסי הקרן'!$C$42</f>
        <v>1.162124022561016E-3</v>
      </c>
    </row>
    <row r="72" spans="2:21">
      <c r="B72" t="s">
        <v>485</v>
      </c>
      <c r="C72" t="s">
        <v>486</v>
      </c>
      <c r="D72" t="s">
        <v>100</v>
      </c>
      <c r="E72" t="s">
        <v>123</v>
      </c>
      <c r="F72" t="s">
        <v>344</v>
      </c>
      <c r="G72" t="s">
        <v>345</v>
      </c>
      <c r="H72" t="s">
        <v>405</v>
      </c>
      <c r="I72" t="s">
        <v>207</v>
      </c>
      <c r="J72"/>
      <c r="K72" s="77">
        <v>1.01</v>
      </c>
      <c r="L72" t="s">
        <v>102</v>
      </c>
      <c r="M72" s="78">
        <v>1.95E-2</v>
      </c>
      <c r="N72" s="78">
        <v>3.56E-2</v>
      </c>
      <c r="O72" s="77">
        <v>139.53</v>
      </c>
      <c r="P72" s="77">
        <v>5397000</v>
      </c>
      <c r="Q72" s="77">
        <v>276.64632</v>
      </c>
      <c r="R72" s="77">
        <v>7807.0804200000002</v>
      </c>
      <c r="S72" s="78">
        <v>5.5999999999999999E-3</v>
      </c>
      <c r="T72" s="78">
        <f t="shared" si="2"/>
        <v>2.15042083332116E-3</v>
      </c>
      <c r="U72" s="78">
        <f>R72/'סכום נכסי הקרן'!$C$42</f>
        <v>2.8779620529626609E-4</v>
      </c>
    </row>
    <row r="73" spans="2:21">
      <c r="B73" t="s">
        <v>487</v>
      </c>
      <c r="C73" t="s">
        <v>488</v>
      </c>
      <c r="D73" t="s">
        <v>100</v>
      </c>
      <c r="E73" t="s">
        <v>123</v>
      </c>
      <c r="F73" t="s">
        <v>344</v>
      </c>
      <c r="G73" t="s">
        <v>345</v>
      </c>
      <c r="H73" t="s">
        <v>413</v>
      </c>
      <c r="I73" t="s">
        <v>148</v>
      </c>
      <c r="J73"/>
      <c r="K73" s="77">
        <v>4.34</v>
      </c>
      <c r="L73" t="s">
        <v>102</v>
      </c>
      <c r="M73" s="78">
        <v>1.4999999999999999E-2</v>
      </c>
      <c r="N73" s="78">
        <v>3.7600000000000001E-2</v>
      </c>
      <c r="O73" s="77">
        <v>479.67</v>
      </c>
      <c r="P73" s="77">
        <v>4910638</v>
      </c>
      <c r="Q73" s="77">
        <v>0</v>
      </c>
      <c r="R73" s="77">
        <v>23554.857294599999</v>
      </c>
      <c r="S73" s="78">
        <v>1.7100000000000001E-2</v>
      </c>
      <c r="T73" s="78">
        <f t="shared" si="2"/>
        <v>6.4880663612037863E-3</v>
      </c>
      <c r="U73" s="78">
        <f>R73/'סכום נכסי הקרן'!$C$42</f>
        <v>8.6831416880434184E-4</v>
      </c>
    </row>
    <row r="74" spans="2:21">
      <c r="B74" t="s">
        <v>489</v>
      </c>
      <c r="C74" t="s">
        <v>490</v>
      </c>
      <c r="D74" t="s">
        <v>100</v>
      </c>
      <c r="E74" t="s">
        <v>123</v>
      </c>
      <c r="F74" t="s">
        <v>344</v>
      </c>
      <c r="G74" t="s">
        <v>345</v>
      </c>
      <c r="H74" t="s">
        <v>405</v>
      </c>
      <c r="I74" t="s">
        <v>207</v>
      </c>
      <c r="J74"/>
      <c r="K74" s="77">
        <v>4.5199999999999996</v>
      </c>
      <c r="L74" t="s">
        <v>102</v>
      </c>
      <c r="M74" s="78">
        <v>2.7799999999999998E-2</v>
      </c>
      <c r="N74" s="78">
        <v>3.3399999999999999E-2</v>
      </c>
      <c r="O74" s="77">
        <v>147.66999999999999</v>
      </c>
      <c r="P74" s="77">
        <v>5460000</v>
      </c>
      <c r="Q74" s="77">
        <v>0</v>
      </c>
      <c r="R74" s="77">
        <v>8062.7820000000002</v>
      </c>
      <c r="S74" s="78">
        <v>0</v>
      </c>
      <c r="T74" s="78">
        <f t="shared" si="2"/>
        <v>2.2208525408435394E-3</v>
      </c>
      <c r="U74" s="78">
        <f>R74/'סכום נכסי הקרן'!$C$42</f>
        <v>2.9722225709198456E-4</v>
      </c>
    </row>
    <row r="75" spans="2:21">
      <c r="B75" t="s">
        <v>491</v>
      </c>
      <c r="C75" t="s">
        <v>492</v>
      </c>
      <c r="D75" t="s">
        <v>100</v>
      </c>
      <c r="E75" t="s">
        <v>123</v>
      </c>
      <c r="F75" t="s">
        <v>363</v>
      </c>
      <c r="G75" t="s">
        <v>345</v>
      </c>
      <c r="H75" t="s">
        <v>413</v>
      </c>
      <c r="I75" t="s">
        <v>148</v>
      </c>
      <c r="J75"/>
      <c r="K75" s="77">
        <v>2.56</v>
      </c>
      <c r="L75" t="s">
        <v>102</v>
      </c>
      <c r="M75" s="78">
        <v>2.5899999999999999E-2</v>
      </c>
      <c r="N75" s="78">
        <v>3.6600000000000001E-2</v>
      </c>
      <c r="O75" s="77">
        <v>734.78</v>
      </c>
      <c r="P75" s="77">
        <v>5459551</v>
      </c>
      <c r="Q75" s="77">
        <v>0</v>
      </c>
      <c r="R75" s="77">
        <v>40115.6888378</v>
      </c>
      <c r="S75" s="78">
        <v>3.4799999999999998E-2</v>
      </c>
      <c r="T75" s="78">
        <f t="shared" si="2"/>
        <v>1.1049663687188484E-2</v>
      </c>
      <c r="U75" s="78">
        <f>R75/'סכום נכסי הקרן'!$C$42</f>
        <v>1.4788041622817839E-3</v>
      </c>
    </row>
    <row r="76" spans="2:21">
      <c r="B76" t="s">
        <v>493</v>
      </c>
      <c r="C76" t="s">
        <v>494</v>
      </c>
      <c r="D76" t="s">
        <v>100</v>
      </c>
      <c r="E76" t="s">
        <v>123</v>
      </c>
      <c r="F76" t="s">
        <v>363</v>
      </c>
      <c r="G76" t="s">
        <v>345</v>
      </c>
      <c r="H76" t="s">
        <v>413</v>
      </c>
      <c r="I76" t="s">
        <v>148</v>
      </c>
      <c r="J76"/>
      <c r="K76" s="77">
        <v>2.8</v>
      </c>
      <c r="L76" t="s">
        <v>102</v>
      </c>
      <c r="M76" s="78">
        <v>2.9700000000000001E-2</v>
      </c>
      <c r="N76" s="78">
        <v>2.9100000000000001E-2</v>
      </c>
      <c r="O76" s="77">
        <v>290.44</v>
      </c>
      <c r="P76" s="77">
        <v>5593655</v>
      </c>
      <c r="Q76" s="77">
        <v>0</v>
      </c>
      <c r="R76" s="77">
        <v>16246.211582</v>
      </c>
      <c r="S76" s="78">
        <v>2.07E-2</v>
      </c>
      <c r="T76" s="78">
        <f t="shared" ref="T76:T139" si="4">R76/$R$11</f>
        <v>4.4749368482201847E-3</v>
      </c>
      <c r="U76" s="78">
        <f>R76/'סכום נכסי הקרן'!$C$42</f>
        <v>5.9889200471946057E-4</v>
      </c>
    </row>
    <row r="77" spans="2:21">
      <c r="B77" t="s">
        <v>495</v>
      </c>
      <c r="C77" t="s">
        <v>496</v>
      </c>
      <c r="D77" t="s">
        <v>100</v>
      </c>
      <c r="E77" t="s">
        <v>123</v>
      </c>
      <c r="F77" t="s">
        <v>363</v>
      </c>
      <c r="G77" t="s">
        <v>345</v>
      </c>
      <c r="H77" t="s">
        <v>413</v>
      </c>
      <c r="I77" t="s">
        <v>148</v>
      </c>
      <c r="J77"/>
      <c r="K77" s="77">
        <v>4.37</v>
      </c>
      <c r="L77" t="s">
        <v>102</v>
      </c>
      <c r="M77" s="78">
        <v>8.3999999999999995E-3</v>
      </c>
      <c r="N77" s="78">
        <v>3.4500000000000003E-2</v>
      </c>
      <c r="O77" s="77">
        <v>187.94</v>
      </c>
      <c r="P77" s="77">
        <v>4859428</v>
      </c>
      <c r="Q77" s="77">
        <v>0</v>
      </c>
      <c r="R77" s="77">
        <v>9132.8089832000005</v>
      </c>
      <c r="S77" s="78">
        <v>2.3599999999999999E-2</v>
      </c>
      <c r="T77" s="78">
        <f t="shared" si="4"/>
        <v>2.5155860638894148E-3</v>
      </c>
      <c r="U77" s="78">
        <f>R77/'סכום נכסי הקרן'!$C$42</f>
        <v>3.3666718256510677E-4</v>
      </c>
    </row>
    <row r="78" spans="2:21">
      <c r="B78" t="s">
        <v>497</v>
      </c>
      <c r="C78" t="s">
        <v>498</v>
      </c>
      <c r="D78" t="s">
        <v>100</v>
      </c>
      <c r="E78" t="s">
        <v>123</v>
      </c>
      <c r="F78" t="s">
        <v>363</v>
      </c>
      <c r="G78" t="s">
        <v>345</v>
      </c>
      <c r="H78" t="s">
        <v>413</v>
      </c>
      <c r="I78" t="s">
        <v>148</v>
      </c>
      <c r="J78"/>
      <c r="K78" s="77">
        <v>4.74</v>
      </c>
      <c r="L78" t="s">
        <v>102</v>
      </c>
      <c r="M78" s="78">
        <v>3.09E-2</v>
      </c>
      <c r="N78" s="78">
        <v>3.5200000000000002E-2</v>
      </c>
      <c r="O78" s="77">
        <v>447.12</v>
      </c>
      <c r="P78" s="77">
        <v>5195474</v>
      </c>
      <c r="Q78" s="77">
        <v>0</v>
      </c>
      <c r="R78" s="77">
        <v>23230.003348800001</v>
      </c>
      <c r="S78" s="78">
        <v>2.35E-2</v>
      </c>
      <c r="T78" s="78">
        <f t="shared" si="4"/>
        <v>6.3985869841186845E-3</v>
      </c>
      <c r="U78" s="78">
        <f>R78/'סכום נכסי הקרן'!$C$42</f>
        <v>8.5633891969108132E-4</v>
      </c>
    </row>
    <row r="79" spans="2:21">
      <c r="B79" t="s">
        <v>499</v>
      </c>
      <c r="C79" t="s">
        <v>500</v>
      </c>
      <c r="D79" t="s">
        <v>100</v>
      </c>
      <c r="E79" t="s">
        <v>123</v>
      </c>
      <c r="F79" t="s">
        <v>363</v>
      </c>
      <c r="G79" t="s">
        <v>345</v>
      </c>
      <c r="H79" t="s">
        <v>413</v>
      </c>
      <c r="I79" t="s">
        <v>148</v>
      </c>
      <c r="J79"/>
      <c r="K79" s="77">
        <v>0.25</v>
      </c>
      <c r="L79" t="s">
        <v>102</v>
      </c>
      <c r="M79" s="78">
        <v>1.5900000000000001E-2</v>
      </c>
      <c r="N79" s="78">
        <v>6.3100000000000003E-2</v>
      </c>
      <c r="O79" s="77">
        <v>453.65</v>
      </c>
      <c r="P79" s="77">
        <v>5566402</v>
      </c>
      <c r="Q79" s="77">
        <v>0</v>
      </c>
      <c r="R79" s="77">
        <v>25251.982672999999</v>
      </c>
      <c r="S79" s="78">
        <v>0</v>
      </c>
      <c r="T79" s="78">
        <f t="shared" si="4"/>
        <v>6.9555309669378489E-3</v>
      </c>
      <c r="U79" s="78">
        <f>R79/'סכום נכסי הקרן'!$C$42</f>
        <v>9.3087612763395383E-4</v>
      </c>
    </row>
    <row r="80" spans="2:21">
      <c r="B80" t="s">
        <v>501</v>
      </c>
      <c r="C80" t="s">
        <v>502</v>
      </c>
      <c r="D80" t="s">
        <v>100</v>
      </c>
      <c r="E80" t="s">
        <v>123</v>
      </c>
      <c r="F80" t="s">
        <v>363</v>
      </c>
      <c r="G80" t="s">
        <v>345</v>
      </c>
      <c r="H80" t="s">
        <v>413</v>
      </c>
      <c r="I80" t="s">
        <v>148</v>
      </c>
      <c r="J80"/>
      <c r="K80" s="77">
        <v>1.49</v>
      </c>
      <c r="L80" t="s">
        <v>102</v>
      </c>
      <c r="M80" s="78">
        <v>2.0199999999999999E-2</v>
      </c>
      <c r="N80" s="78">
        <v>3.3799999999999997E-2</v>
      </c>
      <c r="O80" s="77">
        <v>332.56</v>
      </c>
      <c r="P80" s="77">
        <v>5510000</v>
      </c>
      <c r="Q80" s="77">
        <v>0</v>
      </c>
      <c r="R80" s="77">
        <v>18324.056</v>
      </c>
      <c r="S80" s="78">
        <v>1.5800000000000002E-2</v>
      </c>
      <c r="T80" s="78">
        <f t="shared" si="4"/>
        <v>5.0472685887029203E-3</v>
      </c>
      <c r="U80" s="78">
        <f>R80/'סכום נכסי הקרן'!$C$42</f>
        <v>6.7548859480510851E-4</v>
      </c>
    </row>
    <row r="81" spans="2:21">
      <c r="B81" t="s">
        <v>503</v>
      </c>
      <c r="C81" t="s">
        <v>504</v>
      </c>
      <c r="D81" t="s">
        <v>100</v>
      </c>
      <c r="E81" t="s">
        <v>123</v>
      </c>
      <c r="F81" t="s">
        <v>505</v>
      </c>
      <c r="G81" t="s">
        <v>127</v>
      </c>
      <c r="H81" t="s">
        <v>405</v>
      </c>
      <c r="I81" t="s">
        <v>207</v>
      </c>
      <c r="J81"/>
      <c r="K81" s="77">
        <v>1.45</v>
      </c>
      <c r="L81" t="s">
        <v>102</v>
      </c>
      <c r="M81" s="78">
        <v>1.7999999999999999E-2</v>
      </c>
      <c r="N81" s="78">
        <v>3.2300000000000002E-2</v>
      </c>
      <c r="O81" s="77">
        <v>7374439.9900000002</v>
      </c>
      <c r="P81" s="77">
        <v>109.59</v>
      </c>
      <c r="Q81" s="77">
        <v>0</v>
      </c>
      <c r="R81" s="77">
        <v>8081.6487850410003</v>
      </c>
      <c r="S81" s="78">
        <v>7.6E-3</v>
      </c>
      <c r="T81" s="78">
        <f t="shared" si="4"/>
        <v>2.2260493014028423E-3</v>
      </c>
      <c r="U81" s="78">
        <f>R81/'סכום נכסי הקרן'!$C$42</f>
        <v>2.9791775257157903E-4</v>
      </c>
    </row>
    <row r="82" spans="2:21">
      <c r="B82" t="s">
        <v>506</v>
      </c>
      <c r="C82" t="s">
        <v>507</v>
      </c>
      <c r="D82" t="s">
        <v>100</v>
      </c>
      <c r="E82" t="s">
        <v>123</v>
      </c>
      <c r="F82" t="s">
        <v>505</v>
      </c>
      <c r="G82" t="s">
        <v>127</v>
      </c>
      <c r="H82" t="s">
        <v>405</v>
      </c>
      <c r="I82" t="s">
        <v>207</v>
      </c>
      <c r="J82"/>
      <c r="K82" s="77">
        <v>3.95</v>
      </c>
      <c r="L82" t="s">
        <v>102</v>
      </c>
      <c r="M82" s="78">
        <v>2.1999999999999999E-2</v>
      </c>
      <c r="N82" s="78">
        <v>3.0599999999999999E-2</v>
      </c>
      <c r="O82" s="77">
        <v>5729016.0599999996</v>
      </c>
      <c r="P82" s="77">
        <v>99.64</v>
      </c>
      <c r="Q82" s="77">
        <v>0</v>
      </c>
      <c r="R82" s="77">
        <v>5708.3916021839996</v>
      </c>
      <c r="S82" s="78">
        <v>2.0299999999999999E-2</v>
      </c>
      <c r="T82" s="78">
        <f t="shared" si="4"/>
        <v>1.5723476082870973E-3</v>
      </c>
      <c r="U82" s="78">
        <f>R82/'סכום נכסי הקרן'!$C$42</f>
        <v>2.1043121795505056E-4</v>
      </c>
    </row>
    <row r="83" spans="2:21">
      <c r="B83" t="s">
        <v>508</v>
      </c>
      <c r="C83" t="s">
        <v>509</v>
      </c>
      <c r="D83" t="s">
        <v>100</v>
      </c>
      <c r="E83" t="s">
        <v>123</v>
      </c>
      <c r="F83" t="s">
        <v>510</v>
      </c>
      <c r="G83" t="s">
        <v>360</v>
      </c>
      <c r="H83" t="s">
        <v>511</v>
      </c>
      <c r="I83" t="s">
        <v>207</v>
      </c>
      <c r="J83"/>
      <c r="K83" s="77">
        <v>2.25</v>
      </c>
      <c r="L83" t="s">
        <v>102</v>
      </c>
      <c r="M83" s="78">
        <v>1.4E-2</v>
      </c>
      <c r="N83" s="78">
        <v>3.2300000000000002E-2</v>
      </c>
      <c r="O83" s="77">
        <v>8546935.1799999997</v>
      </c>
      <c r="P83" s="77">
        <v>107.61</v>
      </c>
      <c r="Q83" s="77">
        <v>67.844369999999998</v>
      </c>
      <c r="R83" s="77">
        <v>9265.2013171979997</v>
      </c>
      <c r="S83" s="78">
        <v>9.5999999999999992E-3</v>
      </c>
      <c r="T83" s="78">
        <f t="shared" si="4"/>
        <v>2.5520528629852683E-3</v>
      </c>
      <c r="U83" s="78">
        <f>R83/'סכום נכסי הקרן'!$C$42</f>
        <v>3.4154762560977312E-4</v>
      </c>
    </row>
    <row r="84" spans="2:21">
      <c r="B84" t="s">
        <v>512</v>
      </c>
      <c r="C84" t="s">
        <v>513</v>
      </c>
      <c r="D84" t="s">
        <v>100</v>
      </c>
      <c r="E84" t="s">
        <v>123</v>
      </c>
      <c r="F84" t="s">
        <v>443</v>
      </c>
      <c r="G84" t="s">
        <v>360</v>
      </c>
      <c r="H84" t="s">
        <v>511</v>
      </c>
      <c r="I84" t="s">
        <v>207</v>
      </c>
      <c r="J84"/>
      <c r="K84" s="77">
        <v>2.1800000000000002</v>
      </c>
      <c r="L84" t="s">
        <v>102</v>
      </c>
      <c r="M84" s="78">
        <v>2.1499999999999998E-2</v>
      </c>
      <c r="N84" s="78">
        <v>3.5099999999999999E-2</v>
      </c>
      <c r="O84" s="77">
        <v>25331790.260000002</v>
      </c>
      <c r="P84" s="77">
        <v>110.54</v>
      </c>
      <c r="Q84" s="77">
        <v>0</v>
      </c>
      <c r="R84" s="77">
        <v>28001.760953403998</v>
      </c>
      <c r="S84" s="78">
        <v>1.29E-2</v>
      </c>
      <c r="T84" s="78">
        <f t="shared" si="4"/>
        <v>7.7129434928862872E-3</v>
      </c>
      <c r="U84" s="78">
        <f>R84/'סכום נכסי הקרן'!$C$42</f>
        <v>1.0322425427254436E-3</v>
      </c>
    </row>
    <row r="85" spans="2:21">
      <c r="B85" t="s">
        <v>514</v>
      </c>
      <c r="C85" t="s">
        <v>515</v>
      </c>
      <c r="D85" t="s">
        <v>100</v>
      </c>
      <c r="E85" t="s">
        <v>123</v>
      </c>
      <c r="F85" t="s">
        <v>443</v>
      </c>
      <c r="G85" t="s">
        <v>360</v>
      </c>
      <c r="H85" t="s">
        <v>511</v>
      </c>
      <c r="I85" t="s">
        <v>207</v>
      </c>
      <c r="J85"/>
      <c r="K85" s="77">
        <v>7.2</v>
      </c>
      <c r="L85" t="s">
        <v>102</v>
      </c>
      <c r="M85" s="78">
        <v>1.15E-2</v>
      </c>
      <c r="N85" s="78">
        <v>3.7600000000000001E-2</v>
      </c>
      <c r="O85" s="77">
        <v>16241337.220000001</v>
      </c>
      <c r="P85" s="77">
        <v>92.59</v>
      </c>
      <c r="Q85" s="77">
        <v>0</v>
      </c>
      <c r="R85" s="77">
        <v>15037.854131998</v>
      </c>
      <c r="S85" s="78">
        <v>3.5299999999999998E-2</v>
      </c>
      <c r="T85" s="78">
        <f t="shared" si="4"/>
        <v>4.1421008974175761E-3</v>
      </c>
      <c r="U85" s="78">
        <f>R85/'סכום נכסי הקרן'!$C$42</f>
        <v>5.5434773592197728E-4</v>
      </c>
    </row>
    <row r="86" spans="2:21">
      <c r="B86" t="s">
        <v>516</v>
      </c>
      <c r="C86" t="s">
        <v>517</v>
      </c>
      <c r="D86" t="s">
        <v>100</v>
      </c>
      <c r="E86" t="s">
        <v>123</v>
      </c>
      <c r="F86" t="s">
        <v>518</v>
      </c>
      <c r="G86" t="s">
        <v>519</v>
      </c>
      <c r="H86" t="s">
        <v>511</v>
      </c>
      <c r="I86" t="s">
        <v>207</v>
      </c>
      <c r="J86"/>
      <c r="K86" s="77">
        <v>5.63</v>
      </c>
      <c r="L86" t="s">
        <v>102</v>
      </c>
      <c r="M86" s="78">
        <v>5.1499999999999997E-2</v>
      </c>
      <c r="N86" s="78">
        <v>3.3000000000000002E-2</v>
      </c>
      <c r="O86" s="77">
        <v>37412585.100000001</v>
      </c>
      <c r="P86" s="77">
        <v>151.19999999999999</v>
      </c>
      <c r="Q86" s="77">
        <v>0</v>
      </c>
      <c r="R86" s="77">
        <v>56567.828671199997</v>
      </c>
      <c r="S86" s="78">
        <v>1.2E-2</v>
      </c>
      <c r="T86" s="78">
        <f t="shared" si="4"/>
        <v>1.5581322431195156E-2</v>
      </c>
      <c r="U86" s="78">
        <f>R86/'סכום נכסי הקרן'!$C$42</f>
        <v>2.0852874003596702E-3</v>
      </c>
    </row>
    <row r="87" spans="2:21">
      <c r="B87" t="s">
        <v>520</v>
      </c>
      <c r="C87" t="s">
        <v>521</v>
      </c>
      <c r="D87" t="s">
        <v>100</v>
      </c>
      <c r="E87" t="s">
        <v>123</v>
      </c>
      <c r="F87" t="s">
        <v>522</v>
      </c>
      <c r="G87" t="s">
        <v>131</v>
      </c>
      <c r="H87" t="s">
        <v>523</v>
      </c>
      <c r="I87" t="s">
        <v>148</v>
      </c>
      <c r="J87"/>
      <c r="K87" s="77">
        <v>1.1499999999999999</v>
      </c>
      <c r="L87" t="s">
        <v>102</v>
      </c>
      <c r="M87" s="78">
        <v>2.1999999999999999E-2</v>
      </c>
      <c r="N87" s="78">
        <v>2.8000000000000001E-2</v>
      </c>
      <c r="O87" s="77">
        <v>703995.71</v>
      </c>
      <c r="P87" s="77">
        <v>111.64</v>
      </c>
      <c r="Q87" s="77">
        <v>0</v>
      </c>
      <c r="R87" s="77">
        <v>785.94081064399995</v>
      </c>
      <c r="S87" s="78">
        <v>8.9999999999999998E-4</v>
      </c>
      <c r="T87" s="78">
        <f t="shared" si="4"/>
        <v>2.1648342300106322E-4</v>
      </c>
      <c r="U87" s="78">
        <f>R87/'סכום נכסי הקרן'!$C$42</f>
        <v>2.8972518626984298E-5</v>
      </c>
    </row>
    <row r="88" spans="2:21">
      <c r="B88" t="s">
        <v>524</v>
      </c>
      <c r="C88" t="s">
        <v>525</v>
      </c>
      <c r="D88" t="s">
        <v>100</v>
      </c>
      <c r="E88" t="s">
        <v>123</v>
      </c>
      <c r="F88" t="s">
        <v>522</v>
      </c>
      <c r="G88" t="s">
        <v>131</v>
      </c>
      <c r="H88" t="s">
        <v>523</v>
      </c>
      <c r="I88" t="s">
        <v>148</v>
      </c>
      <c r="J88"/>
      <c r="K88" s="77">
        <v>4.46</v>
      </c>
      <c r="L88" t="s">
        <v>102</v>
      </c>
      <c r="M88" s="78">
        <v>1.7000000000000001E-2</v>
      </c>
      <c r="N88" s="78">
        <v>2.5999999999999999E-2</v>
      </c>
      <c r="O88" s="77">
        <v>5637518.6600000001</v>
      </c>
      <c r="P88" s="77">
        <v>106.1</v>
      </c>
      <c r="Q88" s="77">
        <v>0</v>
      </c>
      <c r="R88" s="77">
        <v>5981.4072982600001</v>
      </c>
      <c r="S88" s="78">
        <v>4.4000000000000003E-3</v>
      </c>
      <c r="T88" s="78">
        <f t="shared" si="4"/>
        <v>1.6475484015518232E-3</v>
      </c>
      <c r="U88" s="78">
        <f>R88/'סכום נכסי הקרן'!$C$42</f>
        <v>2.2049552843860922E-4</v>
      </c>
    </row>
    <row r="89" spans="2:21">
      <c r="B89" t="s">
        <v>526</v>
      </c>
      <c r="C89" t="s">
        <v>527</v>
      </c>
      <c r="D89" t="s">
        <v>100</v>
      </c>
      <c r="E89" t="s">
        <v>123</v>
      </c>
      <c r="F89" t="s">
        <v>522</v>
      </c>
      <c r="G89" t="s">
        <v>131</v>
      </c>
      <c r="H89" t="s">
        <v>523</v>
      </c>
      <c r="I89" t="s">
        <v>148</v>
      </c>
      <c r="J89"/>
      <c r="K89" s="77">
        <v>9.32</v>
      </c>
      <c r="L89" t="s">
        <v>102</v>
      </c>
      <c r="M89" s="78">
        <v>5.7999999999999996E-3</v>
      </c>
      <c r="N89" s="78">
        <v>2.93E-2</v>
      </c>
      <c r="O89" s="77">
        <v>2941796.91</v>
      </c>
      <c r="P89" s="77">
        <v>87.7</v>
      </c>
      <c r="Q89" s="77">
        <v>0</v>
      </c>
      <c r="R89" s="77">
        <v>2579.9558900699999</v>
      </c>
      <c r="S89" s="78">
        <v>6.1000000000000004E-3</v>
      </c>
      <c r="T89" s="78">
        <f t="shared" si="4"/>
        <v>7.1063580706091456E-4</v>
      </c>
      <c r="U89" s="78">
        <f>R89/'סכום נכסי הקרן'!$C$42</f>
        <v>9.5106169662576191E-5</v>
      </c>
    </row>
    <row r="90" spans="2:21">
      <c r="B90" t="s">
        <v>528</v>
      </c>
      <c r="C90" t="s">
        <v>529</v>
      </c>
      <c r="D90" t="s">
        <v>100</v>
      </c>
      <c r="E90" t="s">
        <v>123</v>
      </c>
      <c r="F90" t="s">
        <v>469</v>
      </c>
      <c r="G90" t="s">
        <v>360</v>
      </c>
      <c r="H90" t="s">
        <v>523</v>
      </c>
      <c r="I90" t="s">
        <v>148</v>
      </c>
      <c r="J90"/>
      <c r="K90" s="77">
        <v>1.95</v>
      </c>
      <c r="L90" t="s">
        <v>102</v>
      </c>
      <c r="M90" s="78">
        <v>1.95E-2</v>
      </c>
      <c r="N90" s="78">
        <v>3.15E-2</v>
      </c>
      <c r="O90" s="77">
        <v>7798581.1799999997</v>
      </c>
      <c r="P90" s="77">
        <v>110.25</v>
      </c>
      <c r="Q90" s="77">
        <v>0</v>
      </c>
      <c r="R90" s="77">
        <v>8597.9357509500005</v>
      </c>
      <c r="S90" s="78">
        <v>1.37E-2</v>
      </c>
      <c r="T90" s="78">
        <f t="shared" si="4"/>
        <v>2.3682579360953596E-3</v>
      </c>
      <c r="U90" s="78">
        <f>R90/'סכום נכסי הקרן'!$C$42</f>
        <v>3.1694989027723016E-4</v>
      </c>
    </row>
    <row r="91" spans="2:21">
      <c r="B91" t="s">
        <v>530</v>
      </c>
      <c r="C91" t="s">
        <v>531</v>
      </c>
      <c r="D91" t="s">
        <v>100</v>
      </c>
      <c r="E91" t="s">
        <v>123</v>
      </c>
      <c r="F91" t="s">
        <v>469</v>
      </c>
      <c r="G91" t="s">
        <v>360</v>
      </c>
      <c r="H91" t="s">
        <v>523</v>
      </c>
      <c r="I91" t="s">
        <v>148</v>
      </c>
      <c r="J91"/>
      <c r="K91" s="77">
        <v>1.0900000000000001</v>
      </c>
      <c r="L91" t="s">
        <v>102</v>
      </c>
      <c r="M91" s="78">
        <v>2.5000000000000001E-2</v>
      </c>
      <c r="N91" s="78">
        <v>2.87E-2</v>
      </c>
      <c r="O91" s="77">
        <v>0.33</v>
      </c>
      <c r="P91" s="77">
        <v>112.16</v>
      </c>
      <c r="Q91" s="77">
        <v>0</v>
      </c>
      <c r="R91" s="77">
        <v>3.70128E-4</v>
      </c>
      <c r="S91" s="78">
        <v>0</v>
      </c>
      <c r="T91" s="78">
        <f t="shared" si="4"/>
        <v>1.0194988643340942E-10</v>
      </c>
      <c r="U91" s="78">
        <f>R91/'סכום נכסי הקרן'!$C$42</f>
        <v>1.3644208608510321E-11</v>
      </c>
    </row>
    <row r="92" spans="2:21">
      <c r="B92" t="s">
        <v>532</v>
      </c>
      <c r="C92" t="s">
        <v>533</v>
      </c>
      <c r="D92" t="s">
        <v>100</v>
      </c>
      <c r="E92" t="s">
        <v>123</v>
      </c>
      <c r="F92" t="s">
        <v>469</v>
      </c>
      <c r="G92" t="s">
        <v>360</v>
      </c>
      <c r="H92" t="s">
        <v>523</v>
      </c>
      <c r="I92" t="s">
        <v>148</v>
      </c>
      <c r="J92"/>
      <c r="K92" s="77">
        <v>5.15</v>
      </c>
      <c r="L92" t="s">
        <v>102</v>
      </c>
      <c r="M92" s="78">
        <v>1.17E-2</v>
      </c>
      <c r="N92" s="78">
        <v>3.9399999999999998E-2</v>
      </c>
      <c r="O92" s="77">
        <v>2070524.87</v>
      </c>
      <c r="P92" s="77">
        <v>96.51</v>
      </c>
      <c r="Q92" s="77">
        <v>0</v>
      </c>
      <c r="R92" s="77">
        <v>1998.263552037</v>
      </c>
      <c r="S92" s="78">
        <v>2.8999999999999998E-3</v>
      </c>
      <c r="T92" s="78">
        <f t="shared" si="4"/>
        <v>5.5041159327095883E-4</v>
      </c>
      <c r="U92" s="78">
        <f>R92/'סכום נכסי הקרן'!$C$42</f>
        <v>7.3662961890955694E-5</v>
      </c>
    </row>
    <row r="93" spans="2:21">
      <c r="B93" t="s">
        <v>534</v>
      </c>
      <c r="C93" t="s">
        <v>535</v>
      </c>
      <c r="D93" t="s">
        <v>100</v>
      </c>
      <c r="E93" t="s">
        <v>123</v>
      </c>
      <c r="F93" t="s">
        <v>469</v>
      </c>
      <c r="G93" t="s">
        <v>360</v>
      </c>
      <c r="H93" t="s">
        <v>523</v>
      </c>
      <c r="I93" t="s">
        <v>148</v>
      </c>
      <c r="J93"/>
      <c r="K93" s="77">
        <v>5.16</v>
      </c>
      <c r="L93" t="s">
        <v>102</v>
      </c>
      <c r="M93" s="78">
        <v>1.3299999999999999E-2</v>
      </c>
      <c r="N93" s="78">
        <v>3.9600000000000003E-2</v>
      </c>
      <c r="O93" s="77">
        <v>32313218.670000002</v>
      </c>
      <c r="P93" s="77">
        <v>97.5</v>
      </c>
      <c r="Q93" s="77">
        <v>238.93916999999999</v>
      </c>
      <c r="R93" s="77">
        <v>31744.327373249998</v>
      </c>
      <c r="S93" s="78">
        <v>2.7199999999999998E-2</v>
      </c>
      <c r="T93" s="78">
        <f t="shared" si="4"/>
        <v>8.743814492845196E-3</v>
      </c>
      <c r="U93" s="78">
        <f>R93/'סכום נכסי הקרן'!$C$42</f>
        <v>1.1702065901997888E-3</v>
      </c>
    </row>
    <row r="94" spans="2:21">
      <c r="B94" t="s">
        <v>536</v>
      </c>
      <c r="C94" t="s">
        <v>537</v>
      </c>
      <c r="D94" t="s">
        <v>100</v>
      </c>
      <c r="E94" t="s">
        <v>123</v>
      </c>
      <c r="F94" t="s">
        <v>469</v>
      </c>
      <c r="G94" t="s">
        <v>360</v>
      </c>
      <c r="H94" t="s">
        <v>511</v>
      </c>
      <c r="I94" t="s">
        <v>207</v>
      </c>
      <c r="J94"/>
      <c r="K94" s="77">
        <v>5.76</v>
      </c>
      <c r="L94" t="s">
        <v>102</v>
      </c>
      <c r="M94" s="78">
        <v>1.8700000000000001E-2</v>
      </c>
      <c r="N94" s="78">
        <v>4.07E-2</v>
      </c>
      <c r="O94" s="77">
        <v>17216825.699999999</v>
      </c>
      <c r="P94" s="77">
        <v>95.22</v>
      </c>
      <c r="Q94" s="77">
        <v>0</v>
      </c>
      <c r="R94" s="77">
        <v>16393.861431540001</v>
      </c>
      <c r="S94" s="78">
        <v>3.0800000000000001E-2</v>
      </c>
      <c r="T94" s="78">
        <f t="shared" si="4"/>
        <v>4.5156062528383528E-3</v>
      </c>
      <c r="U94" s="78">
        <f>R94/'סכום נכסי הקרן'!$C$42</f>
        <v>6.043348929855169E-4</v>
      </c>
    </row>
    <row r="95" spans="2:21">
      <c r="B95" t="s">
        <v>538</v>
      </c>
      <c r="C95" t="s">
        <v>539</v>
      </c>
      <c r="D95" t="s">
        <v>100</v>
      </c>
      <c r="E95" t="s">
        <v>123</v>
      </c>
      <c r="F95" t="s">
        <v>469</v>
      </c>
      <c r="G95" t="s">
        <v>360</v>
      </c>
      <c r="H95" t="s">
        <v>523</v>
      </c>
      <c r="I95" t="s">
        <v>148</v>
      </c>
      <c r="J95"/>
      <c r="K95" s="77">
        <v>3.51</v>
      </c>
      <c r="L95" t="s">
        <v>102</v>
      </c>
      <c r="M95" s="78">
        <v>3.3500000000000002E-2</v>
      </c>
      <c r="N95" s="78">
        <v>3.3099999999999997E-2</v>
      </c>
      <c r="O95" s="77">
        <v>7126983.0499999998</v>
      </c>
      <c r="P95" s="77">
        <v>111.29</v>
      </c>
      <c r="Q95" s="77">
        <v>0</v>
      </c>
      <c r="R95" s="77">
        <v>7931.6194363450004</v>
      </c>
      <c r="S95" s="78">
        <v>1.7100000000000001E-2</v>
      </c>
      <c r="T95" s="78">
        <f t="shared" si="4"/>
        <v>2.1847244757716129E-3</v>
      </c>
      <c r="U95" s="78">
        <f>R95/'סכום נכסי הקרן'!$C$42</f>
        <v>2.9238714767001209E-4</v>
      </c>
    </row>
    <row r="96" spans="2:21">
      <c r="B96" t="s">
        <v>540</v>
      </c>
      <c r="C96" t="s">
        <v>541</v>
      </c>
      <c r="D96" t="s">
        <v>100</v>
      </c>
      <c r="E96" t="s">
        <v>123</v>
      </c>
      <c r="F96" t="s">
        <v>542</v>
      </c>
      <c r="G96" t="s">
        <v>345</v>
      </c>
      <c r="H96" t="s">
        <v>523</v>
      </c>
      <c r="I96" t="s">
        <v>148</v>
      </c>
      <c r="J96"/>
      <c r="K96" s="77">
        <v>4.4000000000000004</v>
      </c>
      <c r="L96" t="s">
        <v>102</v>
      </c>
      <c r="M96" s="78">
        <v>1.09E-2</v>
      </c>
      <c r="N96" s="78">
        <v>3.6999999999999998E-2</v>
      </c>
      <c r="O96" s="77">
        <v>588.39</v>
      </c>
      <c r="P96" s="77">
        <v>4827766</v>
      </c>
      <c r="Q96" s="77">
        <v>0</v>
      </c>
      <c r="R96" s="77">
        <v>28406.092367400001</v>
      </c>
      <c r="S96" s="78">
        <v>3.2399999999999998E-2</v>
      </c>
      <c r="T96" s="78">
        <f t="shared" si="4"/>
        <v>7.8243145367909699E-3</v>
      </c>
      <c r="U96" s="78">
        <f>R96/'סכום נכסי הקרן'!$C$42</f>
        <v>1.0471476084311872E-3</v>
      </c>
    </row>
    <row r="97" spans="2:21">
      <c r="B97" t="s">
        <v>543</v>
      </c>
      <c r="C97" t="s">
        <v>544</v>
      </c>
      <c r="D97" t="s">
        <v>100</v>
      </c>
      <c r="E97" t="s">
        <v>123</v>
      </c>
      <c r="F97" t="s">
        <v>542</v>
      </c>
      <c r="G97" t="s">
        <v>345</v>
      </c>
      <c r="H97" t="s">
        <v>523</v>
      </c>
      <c r="I97" t="s">
        <v>148</v>
      </c>
      <c r="J97"/>
      <c r="K97" s="77">
        <v>5.04</v>
      </c>
      <c r="L97" t="s">
        <v>102</v>
      </c>
      <c r="M97" s="78">
        <v>2.9899999999999999E-2</v>
      </c>
      <c r="N97" s="78">
        <v>3.4000000000000002E-2</v>
      </c>
      <c r="O97" s="77">
        <v>482.88</v>
      </c>
      <c r="P97" s="77">
        <v>5169986</v>
      </c>
      <c r="Q97" s="77">
        <v>0</v>
      </c>
      <c r="R97" s="77">
        <v>24964.8283968</v>
      </c>
      <c r="S97" s="78">
        <v>3.0200000000000001E-2</v>
      </c>
      <c r="T97" s="78">
        <f t="shared" si="4"/>
        <v>6.8764357732549663E-3</v>
      </c>
      <c r="U97" s="78">
        <f>R97/'סכום נכסי הקרן'!$C$42</f>
        <v>9.2029061978991453E-4</v>
      </c>
    </row>
    <row r="98" spans="2:21">
      <c r="B98" t="s">
        <v>545</v>
      </c>
      <c r="C98" t="s">
        <v>546</v>
      </c>
      <c r="D98" t="s">
        <v>100</v>
      </c>
      <c r="E98" t="s">
        <v>123</v>
      </c>
      <c r="F98" t="s">
        <v>542</v>
      </c>
      <c r="G98" t="s">
        <v>345</v>
      </c>
      <c r="H98" t="s">
        <v>523</v>
      </c>
      <c r="I98" t="s">
        <v>148</v>
      </c>
      <c r="J98"/>
      <c r="K98" s="77">
        <v>2.67</v>
      </c>
      <c r="L98" t="s">
        <v>102</v>
      </c>
      <c r="M98" s="78">
        <v>2.3199999999999998E-2</v>
      </c>
      <c r="N98" s="78">
        <v>3.5900000000000001E-2</v>
      </c>
      <c r="O98" s="77">
        <v>69.48</v>
      </c>
      <c r="P98" s="77">
        <v>5423550</v>
      </c>
      <c r="Q98" s="77">
        <v>0</v>
      </c>
      <c r="R98" s="77">
        <v>3768.2825400000002</v>
      </c>
      <c r="S98" s="78">
        <v>1.1599999999999999E-2</v>
      </c>
      <c r="T98" s="78">
        <f t="shared" si="4"/>
        <v>1.0379543752485614E-3</v>
      </c>
      <c r="U98" s="78">
        <f>R98/'סכום נכסי הקרן'!$C$42</f>
        <v>1.3891203332784102E-4</v>
      </c>
    </row>
    <row r="99" spans="2:21">
      <c r="B99" t="s">
        <v>547</v>
      </c>
      <c r="C99" t="s">
        <v>548</v>
      </c>
      <c r="D99" t="s">
        <v>100</v>
      </c>
      <c r="E99" t="s">
        <v>123</v>
      </c>
      <c r="F99" t="s">
        <v>549</v>
      </c>
      <c r="G99" t="s">
        <v>345</v>
      </c>
      <c r="H99" t="s">
        <v>523</v>
      </c>
      <c r="I99" t="s">
        <v>148</v>
      </c>
      <c r="J99"/>
      <c r="K99" s="77">
        <v>2.69</v>
      </c>
      <c r="L99" t="s">
        <v>102</v>
      </c>
      <c r="M99" s="78">
        <v>2.4199999999999999E-2</v>
      </c>
      <c r="N99" s="78">
        <v>3.7999999999999999E-2</v>
      </c>
      <c r="O99" s="77">
        <v>683.93</v>
      </c>
      <c r="P99" s="77">
        <v>5405050</v>
      </c>
      <c r="Q99" s="77">
        <v>0</v>
      </c>
      <c r="R99" s="77">
        <v>36966.758464999999</v>
      </c>
      <c r="S99" s="78">
        <v>2.2599999999999999E-2</v>
      </c>
      <c r="T99" s="78">
        <f t="shared" si="4"/>
        <v>1.0182306735286242E-2</v>
      </c>
      <c r="U99" s="78">
        <f>R99/'סכום נכסי הקרן'!$C$42</f>
        <v>1.3627236093375125E-3</v>
      </c>
    </row>
    <row r="100" spans="2:21">
      <c r="B100" t="s">
        <v>550</v>
      </c>
      <c r="C100" t="s">
        <v>551</v>
      </c>
      <c r="D100" t="s">
        <v>100</v>
      </c>
      <c r="E100" t="s">
        <v>123</v>
      </c>
      <c r="F100" t="s">
        <v>549</v>
      </c>
      <c r="G100" t="s">
        <v>345</v>
      </c>
      <c r="H100" t="s">
        <v>523</v>
      </c>
      <c r="I100" t="s">
        <v>148</v>
      </c>
      <c r="J100"/>
      <c r="K100" s="77">
        <v>2.04</v>
      </c>
      <c r="L100" t="s">
        <v>102</v>
      </c>
      <c r="M100" s="78">
        <v>1.46E-2</v>
      </c>
      <c r="N100" s="78">
        <v>3.4599999999999999E-2</v>
      </c>
      <c r="O100" s="77">
        <v>625.33000000000004</v>
      </c>
      <c r="P100" s="77">
        <v>5387000</v>
      </c>
      <c r="Q100" s="77">
        <v>0</v>
      </c>
      <c r="R100" s="77">
        <v>33686.527099999999</v>
      </c>
      <c r="S100" s="78">
        <v>2.35E-2</v>
      </c>
      <c r="T100" s="78">
        <f t="shared" si="4"/>
        <v>9.278783588869171E-3</v>
      </c>
      <c r="U100" s="78">
        <f>R100/'סכום נכסי הקרן'!$C$42</f>
        <v>1.2418028440124395E-3</v>
      </c>
    </row>
    <row r="101" spans="2:21">
      <c r="B101" t="s">
        <v>552</v>
      </c>
      <c r="C101" t="s">
        <v>553</v>
      </c>
      <c r="D101" t="s">
        <v>100</v>
      </c>
      <c r="E101" t="s">
        <v>123</v>
      </c>
      <c r="F101" t="s">
        <v>549</v>
      </c>
      <c r="G101" t="s">
        <v>345</v>
      </c>
      <c r="H101" t="s">
        <v>523</v>
      </c>
      <c r="I101" t="s">
        <v>148</v>
      </c>
      <c r="J101"/>
      <c r="K101" s="77">
        <v>4.07</v>
      </c>
      <c r="L101" t="s">
        <v>102</v>
      </c>
      <c r="M101" s="78">
        <v>2E-3</v>
      </c>
      <c r="N101" s="78">
        <v>3.6999999999999998E-2</v>
      </c>
      <c r="O101" s="77">
        <v>408.3</v>
      </c>
      <c r="P101" s="77">
        <v>4728999</v>
      </c>
      <c r="Q101" s="77">
        <v>0</v>
      </c>
      <c r="R101" s="77">
        <v>19308.502917000002</v>
      </c>
      <c r="S101" s="78">
        <v>3.56E-2</v>
      </c>
      <c r="T101" s="78">
        <f t="shared" si="4"/>
        <v>5.3184295151604433E-3</v>
      </c>
      <c r="U101" s="78">
        <f>R101/'סכום נכסי הקרן'!$C$42</f>
        <v>7.1177874064533905E-4</v>
      </c>
    </row>
    <row r="102" spans="2:21">
      <c r="B102" t="s">
        <v>554</v>
      </c>
      <c r="C102" t="s">
        <v>555</v>
      </c>
      <c r="D102" t="s">
        <v>100</v>
      </c>
      <c r="E102" t="s">
        <v>123</v>
      </c>
      <c r="F102" t="s">
        <v>549</v>
      </c>
      <c r="G102" t="s">
        <v>345</v>
      </c>
      <c r="H102" t="s">
        <v>523</v>
      </c>
      <c r="I102" t="s">
        <v>148</v>
      </c>
      <c r="J102"/>
      <c r="K102" s="77">
        <v>4.7300000000000004</v>
      </c>
      <c r="L102" t="s">
        <v>102</v>
      </c>
      <c r="M102" s="78">
        <v>3.1699999999999999E-2</v>
      </c>
      <c r="N102" s="78">
        <v>3.5099999999999999E-2</v>
      </c>
      <c r="O102" s="77">
        <v>554.1</v>
      </c>
      <c r="P102" s="77">
        <v>5221114</v>
      </c>
      <c r="Q102" s="77">
        <v>0</v>
      </c>
      <c r="R102" s="77">
        <v>28930.192674000002</v>
      </c>
      <c r="S102" s="78">
        <v>3.2800000000000003E-2</v>
      </c>
      <c r="T102" s="78">
        <f t="shared" si="4"/>
        <v>7.968675316676806E-3</v>
      </c>
      <c r="U102" s="78">
        <f>R102/'סכום נכסי הקרן'!$C$42</f>
        <v>1.0664677731175513E-3</v>
      </c>
    </row>
    <row r="103" spans="2:21">
      <c r="B103" t="s">
        <v>556</v>
      </c>
      <c r="C103" t="s">
        <v>557</v>
      </c>
      <c r="D103" t="s">
        <v>100</v>
      </c>
      <c r="E103" t="s">
        <v>123</v>
      </c>
      <c r="F103" t="s">
        <v>558</v>
      </c>
      <c r="G103" t="s">
        <v>477</v>
      </c>
      <c r="H103" t="s">
        <v>511</v>
      </c>
      <c r="I103" t="s">
        <v>207</v>
      </c>
      <c r="J103"/>
      <c r="K103" s="77">
        <v>0.67</v>
      </c>
      <c r="L103" t="s">
        <v>102</v>
      </c>
      <c r="M103" s="78">
        <v>3.85E-2</v>
      </c>
      <c r="N103" s="78">
        <v>2.4899999999999999E-2</v>
      </c>
      <c r="O103" s="77">
        <v>4713048.75</v>
      </c>
      <c r="P103" s="77">
        <v>117.44</v>
      </c>
      <c r="Q103" s="77">
        <v>0</v>
      </c>
      <c r="R103" s="77">
        <v>5535.0044520000001</v>
      </c>
      <c r="S103" s="78">
        <v>1.89E-2</v>
      </c>
      <c r="T103" s="78">
        <f t="shared" si="4"/>
        <v>1.524588994320385E-3</v>
      </c>
      <c r="U103" s="78">
        <f>R103/'סכום נכסי הקרן'!$C$42</f>
        <v>2.0403956304878678E-4</v>
      </c>
    </row>
    <row r="104" spans="2:21">
      <c r="B104" t="s">
        <v>559</v>
      </c>
      <c r="C104" t="s">
        <v>560</v>
      </c>
      <c r="D104" t="s">
        <v>100</v>
      </c>
      <c r="E104" t="s">
        <v>123</v>
      </c>
      <c r="F104" t="s">
        <v>480</v>
      </c>
      <c r="G104" t="s">
        <v>360</v>
      </c>
      <c r="H104" t="s">
        <v>523</v>
      </c>
      <c r="I104" t="s">
        <v>148</v>
      </c>
      <c r="J104"/>
      <c r="K104" s="77">
        <v>4.1399999999999997</v>
      </c>
      <c r="L104" t="s">
        <v>102</v>
      </c>
      <c r="M104" s="78">
        <v>2.4E-2</v>
      </c>
      <c r="N104" s="78">
        <v>3.1199999999999999E-2</v>
      </c>
      <c r="O104" s="77">
        <v>14660822.92</v>
      </c>
      <c r="P104" s="77">
        <v>109.47</v>
      </c>
      <c r="Q104" s="77">
        <v>0</v>
      </c>
      <c r="R104" s="77">
        <v>16049.202850524</v>
      </c>
      <c r="S104" s="78">
        <v>1.3599999999999999E-2</v>
      </c>
      <c r="T104" s="78">
        <f t="shared" si="4"/>
        <v>4.420671789104505E-3</v>
      </c>
      <c r="U104" s="78">
        <f>R104/'סכום נכסי הקרן'!$C$42</f>
        <v>5.9162957596520108E-4</v>
      </c>
    </row>
    <row r="105" spans="2:21">
      <c r="B105" t="s">
        <v>561</v>
      </c>
      <c r="C105" t="s">
        <v>562</v>
      </c>
      <c r="D105" t="s">
        <v>100</v>
      </c>
      <c r="E105" t="s">
        <v>123</v>
      </c>
      <c r="F105" t="s">
        <v>480</v>
      </c>
      <c r="G105" t="s">
        <v>360</v>
      </c>
      <c r="H105" t="s">
        <v>523</v>
      </c>
      <c r="I105" t="s">
        <v>148</v>
      </c>
      <c r="J105"/>
      <c r="K105" s="77">
        <v>0.26</v>
      </c>
      <c r="L105" t="s">
        <v>102</v>
      </c>
      <c r="M105" s="78">
        <v>3.4799999999999998E-2</v>
      </c>
      <c r="N105" s="78">
        <v>4.1500000000000002E-2</v>
      </c>
      <c r="O105" s="77">
        <v>85935.21</v>
      </c>
      <c r="P105" s="77">
        <v>111.52</v>
      </c>
      <c r="Q105" s="77">
        <v>0</v>
      </c>
      <c r="R105" s="77">
        <v>95.834946192000004</v>
      </c>
      <c r="S105" s="78">
        <v>6.9999999999999999E-4</v>
      </c>
      <c r="T105" s="78">
        <f t="shared" si="4"/>
        <v>2.6397251439032719E-5</v>
      </c>
      <c r="U105" s="78">
        <f>R105/'סכום נכסי הקרן'!$C$42</f>
        <v>3.5328102651758577E-6</v>
      </c>
    </row>
    <row r="106" spans="2:21">
      <c r="B106" t="s">
        <v>563</v>
      </c>
      <c r="C106" t="s">
        <v>564</v>
      </c>
      <c r="D106" t="s">
        <v>100</v>
      </c>
      <c r="E106" t="s">
        <v>123</v>
      </c>
      <c r="F106" t="s">
        <v>480</v>
      </c>
      <c r="G106" t="s">
        <v>360</v>
      </c>
      <c r="H106" t="s">
        <v>523</v>
      </c>
      <c r="I106" t="s">
        <v>148</v>
      </c>
      <c r="J106"/>
      <c r="K106" s="77">
        <v>6.3</v>
      </c>
      <c r="L106" t="s">
        <v>102</v>
      </c>
      <c r="M106" s="78">
        <v>1.4999999999999999E-2</v>
      </c>
      <c r="N106" s="78">
        <v>3.3399999999999999E-2</v>
      </c>
      <c r="O106" s="77">
        <v>8833114.4800000004</v>
      </c>
      <c r="P106" s="77">
        <v>95.95</v>
      </c>
      <c r="Q106" s="77">
        <v>71.173770000000005</v>
      </c>
      <c r="R106" s="77">
        <v>8546.5471135600001</v>
      </c>
      <c r="S106" s="78">
        <v>3.3700000000000001E-2</v>
      </c>
      <c r="T106" s="78">
        <f t="shared" si="4"/>
        <v>2.3541031957193862E-3</v>
      </c>
      <c r="U106" s="78">
        <f>R106/'סכום נכסי הקרן'!$C$42</f>
        <v>3.1505552592582672E-4</v>
      </c>
    </row>
    <row r="107" spans="2:21">
      <c r="B107" t="s">
        <v>565</v>
      </c>
      <c r="C107" t="s">
        <v>566</v>
      </c>
      <c r="D107" t="s">
        <v>100</v>
      </c>
      <c r="E107" t="s">
        <v>123</v>
      </c>
      <c r="F107" t="s">
        <v>567</v>
      </c>
      <c r="G107" t="s">
        <v>477</v>
      </c>
      <c r="H107" t="s">
        <v>523</v>
      </c>
      <c r="I107" t="s">
        <v>148</v>
      </c>
      <c r="J107"/>
      <c r="K107" s="77">
        <v>1.81</v>
      </c>
      <c r="L107" t="s">
        <v>102</v>
      </c>
      <c r="M107" s="78">
        <v>2.4799999999999999E-2</v>
      </c>
      <c r="N107" s="78">
        <v>2.8899999999999999E-2</v>
      </c>
      <c r="O107" s="77">
        <v>6041087.1699999999</v>
      </c>
      <c r="P107" s="77">
        <v>111.24</v>
      </c>
      <c r="Q107" s="77">
        <v>0</v>
      </c>
      <c r="R107" s="77">
        <v>6720.1053679079996</v>
      </c>
      <c r="S107" s="78">
        <v>1.43E-2</v>
      </c>
      <c r="T107" s="78">
        <f t="shared" si="4"/>
        <v>1.851019050379235E-3</v>
      </c>
      <c r="U107" s="78">
        <f>R107/'סכום נכסי הקרן'!$C$42</f>
        <v>2.4772651491080587E-4</v>
      </c>
    </row>
    <row r="108" spans="2:21">
      <c r="B108" t="s">
        <v>568</v>
      </c>
      <c r="C108" t="s">
        <v>569</v>
      </c>
      <c r="D108" t="s">
        <v>100</v>
      </c>
      <c r="E108" t="s">
        <v>123</v>
      </c>
      <c r="F108" t="s">
        <v>349</v>
      </c>
      <c r="G108" t="s">
        <v>345</v>
      </c>
      <c r="H108" t="s">
        <v>523</v>
      </c>
      <c r="I108" t="s">
        <v>148</v>
      </c>
      <c r="J108"/>
      <c r="K108" s="77">
        <v>7.0000000000000007E-2</v>
      </c>
      <c r="L108" t="s">
        <v>102</v>
      </c>
      <c r="M108" s="78">
        <v>1.8200000000000001E-2</v>
      </c>
      <c r="N108" s="78">
        <v>8.7999999999999995E-2</v>
      </c>
      <c r="O108" s="77">
        <v>279.95</v>
      </c>
      <c r="P108" s="77">
        <v>5620000</v>
      </c>
      <c r="Q108" s="77">
        <v>0</v>
      </c>
      <c r="R108" s="77">
        <v>15733.19</v>
      </c>
      <c r="S108" s="78">
        <v>1.9699999999999999E-2</v>
      </c>
      <c r="T108" s="78">
        <f t="shared" si="4"/>
        <v>4.3336276470173907E-3</v>
      </c>
      <c r="U108" s="78">
        <f>R108/'סכום נכסי הקרן'!$C$42</f>
        <v>5.7998024045013757E-4</v>
      </c>
    </row>
    <row r="109" spans="2:21">
      <c r="B109" t="s">
        <v>570</v>
      </c>
      <c r="C109" t="s">
        <v>571</v>
      </c>
      <c r="D109" t="s">
        <v>100</v>
      </c>
      <c r="E109" t="s">
        <v>123</v>
      </c>
      <c r="F109" t="s">
        <v>349</v>
      </c>
      <c r="G109" t="s">
        <v>345</v>
      </c>
      <c r="H109" t="s">
        <v>523</v>
      </c>
      <c r="I109" t="s">
        <v>148</v>
      </c>
      <c r="J109"/>
      <c r="K109" s="77">
        <v>1.22</v>
      </c>
      <c r="L109" t="s">
        <v>102</v>
      </c>
      <c r="M109" s="78">
        <v>1.9E-2</v>
      </c>
      <c r="N109" s="78">
        <v>3.5700000000000003E-2</v>
      </c>
      <c r="O109" s="77">
        <v>449.45</v>
      </c>
      <c r="P109" s="77">
        <v>5452500</v>
      </c>
      <c r="Q109" s="77">
        <v>0</v>
      </c>
      <c r="R109" s="77">
        <v>24506.26125</v>
      </c>
      <c r="S109" s="78">
        <v>2.06E-2</v>
      </c>
      <c r="T109" s="78">
        <f t="shared" si="4"/>
        <v>6.7501257709358968E-3</v>
      </c>
      <c r="U109" s="78">
        <f>R109/'סכום נכסי הקרן'!$C$42</f>
        <v>9.0338623586881542E-4</v>
      </c>
    </row>
    <row r="110" spans="2:21">
      <c r="B110" t="s">
        <v>572</v>
      </c>
      <c r="C110" t="s">
        <v>573</v>
      </c>
      <c r="D110" t="s">
        <v>100</v>
      </c>
      <c r="E110" t="s">
        <v>123</v>
      </c>
      <c r="F110" t="s">
        <v>349</v>
      </c>
      <c r="G110" t="s">
        <v>345</v>
      </c>
      <c r="H110" t="s">
        <v>523</v>
      </c>
      <c r="I110" t="s">
        <v>148</v>
      </c>
      <c r="J110"/>
      <c r="K110" s="77">
        <v>4.3899999999999997</v>
      </c>
      <c r="L110" t="s">
        <v>102</v>
      </c>
      <c r="M110" s="78">
        <v>3.3099999999999997E-2</v>
      </c>
      <c r="N110" s="78">
        <v>3.5299999999999998E-2</v>
      </c>
      <c r="O110" s="77">
        <v>421.4</v>
      </c>
      <c r="P110" s="77">
        <v>5170870</v>
      </c>
      <c r="Q110" s="77">
        <v>0</v>
      </c>
      <c r="R110" s="77">
        <v>21790.046180000001</v>
      </c>
      <c r="S110" s="78">
        <v>0.03</v>
      </c>
      <c r="T110" s="78">
        <f t="shared" si="4"/>
        <v>6.0019580616158374E-3</v>
      </c>
      <c r="U110" s="78">
        <f>R110/'סכום נכסי הקרן'!$C$42</f>
        <v>8.0325707773795402E-4</v>
      </c>
    </row>
    <row r="111" spans="2:21">
      <c r="B111" t="s">
        <v>574</v>
      </c>
      <c r="C111" t="s">
        <v>575</v>
      </c>
      <c r="D111" t="s">
        <v>100</v>
      </c>
      <c r="E111" t="s">
        <v>123</v>
      </c>
      <c r="F111" t="s">
        <v>349</v>
      </c>
      <c r="G111" t="s">
        <v>345</v>
      </c>
      <c r="H111" t="s">
        <v>523</v>
      </c>
      <c r="I111" t="s">
        <v>148</v>
      </c>
      <c r="J111"/>
      <c r="K111" s="77">
        <v>2.68</v>
      </c>
      <c r="L111" t="s">
        <v>102</v>
      </c>
      <c r="M111" s="78">
        <v>1.89E-2</v>
      </c>
      <c r="N111" s="78">
        <v>3.3399999999999999E-2</v>
      </c>
      <c r="O111" s="77">
        <v>278.20999999999998</v>
      </c>
      <c r="P111" s="77">
        <v>5395000</v>
      </c>
      <c r="Q111" s="77">
        <v>0</v>
      </c>
      <c r="R111" s="77">
        <v>15009.4295</v>
      </c>
      <c r="S111" s="78">
        <v>3.4799999999999998E-2</v>
      </c>
      <c r="T111" s="78">
        <f t="shared" si="4"/>
        <v>4.1342714762332622E-3</v>
      </c>
      <c r="U111" s="78">
        <f>R111/'סכום נכסי הקרן'!$C$42</f>
        <v>5.5329990487811996E-4</v>
      </c>
    </row>
    <row r="112" spans="2:21">
      <c r="B112" t="s">
        <v>576</v>
      </c>
      <c r="C112" t="s">
        <v>577</v>
      </c>
      <c r="D112" t="s">
        <v>100</v>
      </c>
      <c r="E112" t="s">
        <v>123</v>
      </c>
      <c r="F112" t="s">
        <v>578</v>
      </c>
      <c r="G112" t="s">
        <v>360</v>
      </c>
      <c r="H112" t="s">
        <v>523</v>
      </c>
      <c r="I112" t="s">
        <v>148</v>
      </c>
      <c r="J112"/>
      <c r="K112" s="77">
        <v>0.78</v>
      </c>
      <c r="L112" t="s">
        <v>102</v>
      </c>
      <c r="M112" s="78">
        <v>2.75E-2</v>
      </c>
      <c r="N112" s="78">
        <v>3.1699999999999999E-2</v>
      </c>
      <c r="O112" s="77">
        <v>1346421.33</v>
      </c>
      <c r="P112" s="77">
        <v>112.87</v>
      </c>
      <c r="Q112" s="77">
        <v>0</v>
      </c>
      <c r="R112" s="77">
        <v>1519.705755171</v>
      </c>
      <c r="S112" s="78">
        <v>4.8999999999999998E-3</v>
      </c>
      <c r="T112" s="78">
        <f t="shared" si="4"/>
        <v>4.1859526745310308E-4</v>
      </c>
      <c r="U112" s="78">
        <f>R112/'סכום נכסי הקרן'!$C$42</f>
        <v>5.60216529068507E-5</v>
      </c>
    </row>
    <row r="113" spans="2:21">
      <c r="B113" t="s">
        <v>579</v>
      </c>
      <c r="C113" t="s">
        <v>580</v>
      </c>
      <c r="D113" t="s">
        <v>100</v>
      </c>
      <c r="E113" t="s">
        <v>123</v>
      </c>
      <c r="F113" t="s">
        <v>578</v>
      </c>
      <c r="G113" t="s">
        <v>360</v>
      </c>
      <c r="H113" t="s">
        <v>523</v>
      </c>
      <c r="I113" t="s">
        <v>148</v>
      </c>
      <c r="J113"/>
      <c r="K113" s="77">
        <v>3.85</v>
      </c>
      <c r="L113" t="s">
        <v>102</v>
      </c>
      <c r="M113" s="78">
        <v>1.9599999999999999E-2</v>
      </c>
      <c r="N113" s="78">
        <v>3.09E-2</v>
      </c>
      <c r="O113" s="77">
        <v>10046738.609999999</v>
      </c>
      <c r="P113" s="77">
        <v>108.21</v>
      </c>
      <c r="Q113" s="77">
        <v>0</v>
      </c>
      <c r="R113" s="77">
        <v>10871.575849880999</v>
      </c>
      <c r="S113" s="78">
        <v>9.5999999999999992E-3</v>
      </c>
      <c r="T113" s="78">
        <f t="shared" si="4"/>
        <v>2.9945206070536795E-3</v>
      </c>
      <c r="U113" s="78">
        <f>R113/'סכום נכסי הקרן'!$C$42</f>
        <v>4.00764191844495E-4</v>
      </c>
    </row>
    <row r="114" spans="2:21">
      <c r="B114" t="s">
        <v>581</v>
      </c>
      <c r="C114" t="s">
        <v>582</v>
      </c>
      <c r="D114" t="s">
        <v>100</v>
      </c>
      <c r="E114" t="s">
        <v>123</v>
      </c>
      <c r="F114" t="s">
        <v>578</v>
      </c>
      <c r="G114" t="s">
        <v>360</v>
      </c>
      <c r="H114" t="s">
        <v>523</v>
      </c>
      <c r="I114" t="s">
        <v>148</v>
      </c>
      <c r="J114"/>
      <c r="K114" s="77">
        <v>6.08</v>
      </c>
      <c r="L114" t="s">
        <v>102</v>
      </c>
      <c r="M114" s="78">
        <v>1.5800000000000002E-2</v>
      </c>
      <c r="N114" s="78">
        <v>3.3000000000000002E-2</v>
      </c>
      <c r="O114" s="77">
        <v>23062373.890000001</v>
      </c>
      <c r="P114" s="77">
        <v>100.66</v>
      </c>
      <c r="Q114" s="77">
        <v>0</v>
      </c>
      <c r="R114" s="77">
        <v>23214.585557674</v>
      </c>
      <c r="S114" s="78">
        <v>1.9400000000000001E-2</v>
      </c>
      <c r="T114" s="78">
        <f t="shared" si="4"/>
        <v>6.3943402314970239E-3</v>
      </c>
      <c r="U114" s="78">
        <f>R114/'סכום נכסי הקרן'!$C$42</f>
        <v>8.5577056615283083E-4</v>
      </c>
    </row>
    <row r="115" spans="2:21">
      <c r="B115" t="s">
        <v>583</v>
      </c>
      <c r="C115" t="s">
        <v>584</v>
      </c>
      <c r="D115" t="s">
        <v>100</v>
      </c>
      <c r="E115" t="s">
        <v>123</v>
      </c>
      <c r="F115" t="s">
        <v>585</v>
      </c>
      <c r="G115" t="s">
        <v>477</v>
      </c>
      <c r="H115" t="s">
        <v>523</v>
      </c>
      <c r="I115" t="s">
        <v>148</v>
      </c>
      <c r="J115"/>
      <c r="K115" s="77">
        <v>2.98</v>
      </c>
      <c r="L115" t="s">
        <v>102</v>
      </c>
      <c r="M115" s="78">
        <v>2.2499999999999999E-2</v>
      </c>
      <c r="N115" s="78">
        <v>2.5100000000000001E-2</v>
      </c>
      <c r="O115" s="77">
        <v>3179578.28</v>
      </c>
      <c r="P115" s="77">
        <v>113.07</v>
      </c>
      <c r="Q115" s="77">
        <v>0</v>
      </c>
      <c r="R115" s="77">
        <v>3595.149161196</v>
      </c>
      <c r="S115" s="78">
        <v>7.7999999999999996E-3</v>
      </c>
      <c r="T115" s="78">
        <f t="shared" si="4"/>
        <v>9.9026566132553962E-4</v>
      </c>
      <c r="U115" s="78">
        <f>R115/'סכום נכסי הקרן'!$C$42</f>
        <v>1.3252973331947089E-4</v>
      </c>
    </row>
    <row r="116" spans="2:21">
      <c r="B116" t="s">
        <v>586</v>
      </c>
      <c r="C116" t="s">
        <v>587</v>
      </c>
      <c r="D116" t="s">
        <v>100</v>
      </c>
      <c r="E116" t="s">
        <v>123</v>
      </c>
      <c r="F116" t="s">
        <v>588</v>
      </c>
      <c r="G116" t="s">
        <v>112</v>
      </c>
      <c r="H116" t="s">
        <v>589</v>
      </c>
      <c r="I116" t="s">
        <v>207</v>
      </c>
      <c r="J116"/>
      <c r="K116" s="77">
        <v>4.43</v>
      </c>
      <c r="L116" t="s">
        <v>102</v>
      </c>
      <c r="M116" s="78">
        <v>7.4999999999999997E-3</v>
      </c>
      <c r="N116" s="78">
        <v>4.1300000000000003E-2</v>
      </c>
      <c r="O116" s="77">
        <v>4243455.7300000004</v>
      </c>
      <c r="P116" s="77">
        <v>94.79</v>
      </c>
      <c r="Q116" s="77">
        <v>0</v>
      </c>
      <c r="R116" s="77">
        <v>4022.371686467</v>
      </c>
      <c r="S116" s="78">
        <v>8.6999999999999994E-3</v>
      </c>
      <c r="T116" s="78">
        <f t="shared" si="4"/>
        <v>1.1079419461058665E-3</v>
      </c>
      <c r="U116" s="78">
        <f>R116/'סכום נכסי הקרן'!$C$42</f>
        <v>1.4827864520144713E-4</v>
      </c>
    </row>
    <row r="117" spans="2:21">
      <c r="B117" t="s">
        <v>590</v>
      </c>
      <c r="C117" t="s">
        <v>591</v>
      </c>
      <c r="D117" t="s">
        <v>100</v>
      </c>
      <c r="E117" t="s">
        <v>123</v>
      </c>
      <c r="F117" t="s">
        <v>588</v>
      </c>
      <c r="G117" t="s">
        <v>112</v>
      </c>
      <c r="H117" t="s">
        <v>589</v>
      </c>
      <c r="I117" t="s">
        <v>207</v>
      </c>
      <c r="J117"/>
      <c r="K117" s="77">
        <v>5.1100000000000003</v>
      </c>
      <c r="L117" t="s">
        <v>102</v>
      </c>
      <c r="M117" s="78">
        <v>7.4999999999999997E-3</v>
      </c>
      <c r="N117" s="78">
        <v>4.2799999999999998E-2</v>
      </c>
      <c r="O117" s="77">
        <v>23456869.460000001</v>
      </c>
      <c r="P117" s="77">
        <v>90.28</v>
      </c>
      <c r="Q117" s="77">
        <v>95.146690000000007</v>
      </c>
      <c r="R117" s="77">
        <v>21272.008438487999</v>
      </c>
      <c r="S117" s="78">
        <v>2.7E-2</v>
      </c>
      <c r="T117" s="78">
        <f t="shared" si="4"/>
        <v>5.8592671846344462E-3</v>
      </c>
      <c r="U117" s="78">
        <f>R117/'סכום נכסי הקרן'!$C$42</f>
        <v>7.8416040033913175E-4</v>
      </c>
    </row>
    <row r="118" spans="2:21">
      <c r="B118" t="s">
        <v>592</v>
      </c>
      <c r="C118" t="s">
        <v>593</v>
      </c>
      <c r="D118" t="s">
        <v>100</v>
      </c>
      <c r="E118" t="s">
        <v>123</v>
      </c>
      <c r="F118" t="s">
        <v>594</v>
      </c>
      <c r="G118" t="s">
        <v>595</v>
      </c>
      <c r="H118" t="s">
        <v>596</v>
      </c>
      <c r="I118" t="s">
        <v>148</v>
      </c>
      <c r="J118"/>
      <c r="K118" s="77">
        <v>4.1500000000000004</v>
      </c>
      <c r="L118" t="s">
        <v>102</v>
      </c>
      <c r="M118" s="78">
        <v>0.04</v>
      </c>
      <c r="N118" s="78">
        <v>5.9499999999999997E-2</v>
      </c>
      <c r="O118" s="77">
        <v>12499668.24</v>
      </c>
      <c r="P118" s="77">
        <v>93.48</v>
      </c>
      <c r="Q118" s="77">
        <v>0</v>
      </c>
      <c r="R118" s="77">
        <v>11684.689870751999</v>
      </c>
      <c r="S118" s="78">
        <v>2.86E-2</v>
      </c>
      <c r="T118" s="78">
        <f t="shared" si="4"/>
        <v>3.2184887534387444E-3</v>
      </c>
      <c r="U118" s="78">
        <f>R118/'סכום נכסי הקרן'!$C$42</f>
        <v>4.3073840974551449E-4</v>
      </c>
    </row>
    <row r="119" spans="2:21">
      <c r="B119" t="s">
        <v>597</v>
      </c>
      <c r="C119" t="s">
        <v>598</v>
      </c>
      <c r="D119" t="s">
        <v>100</v>
      </c>
      <c r="E119" t="s">
        <v>123</v>
      </c>
      <c r="F119" t="s">
        <v>510</v>
      </c>
      <c r="G119" t="s">
        <v>360</v>
      </c>
      <c r="H119" t="s">
        <v>589</v>
      </c>
      <c r="I119" t="s">
        <v>207</v>
      </c>
      <c r="J119"/>
      <c r="K119" s="77">
        <v>1.71</v>
      </c>
      <c r="L119" t="s">
        <v>102</v>
      </c>
      <c r="M119" s="78">
        <v>2.0500000000000001E-2</v>
      </c>
      <c r="N119" s="78">
        <v>3.78E-2</v>
      </c>
      <c r="O119" s="77">
        <v>1164243.8600000001</v>
      </c>
      <c r="P119" s="77">
        <v>110.12</v>
      </c>
      <c r="Q119" s="77">
        <v>0</v>
      </c>
      <c r="R119" s="77">
        <v>1282.065338632</v>
      </c>
      <c r="S119" s="78">
        <v>3.0999999999999999E-3</v>
      </c>
      <c r="T119" s="78">
        <f t="shared" si="4"/>
        <v>3.5313841609860096E-4</v>
      </c>
      <c r="U119" s="78">
        <f>R119/'סכום נכסי הקרן'!$C$42</f>
        <v>4.7261398570320093E-5</v>
      </c>
    </row>
    <row r="120" spans="2:21">
      <c r="B120" t="s">
        <v>599</v>
      </c>
      <c r="C120" t="s">
        <v>600</v>
      </c>
      <c r="D120" t="s">
        <v>100</v>
      </c>
      <c r="E120" t="s">
        <v>123</v>
      </c>
      <c r="F120" t="s">
        <v>510</v>
      </c>
      <c r="G120" t="s">
        <v>360</v>
      </c>
      <c r="H120" t="s">
        <v>589</v>
      </c>
      <c r="I120" t="s">
        <v>207</v>
      </c>
      <c r="J120"/>
      <c r="K120" s="77">
        <v>2.5499999999999998</v>
      </c>
      <c r="L120" t="s">
        <v>102</v>
      </c>
      <c r="M120" s="78">
        <v>2.0500000000000001E-2</v>
      </c>
      <c r="N120" s="78">
        <v>3.61E-2</v>
      </c>
      <c r="O120" s="77">
        <v>6557544.7000000002</v>
      </c>
      <c r="P120" s="77">
        <v>108.46</v>
      </c>
      <c r="Q120" s="77">
        <v>0</v>
      </c>
      <c r="R120" s="77">
        <v>7112.3129816199998</v>
      </c>
      <c r="S120" s="78">
        <v>8.6E-3</v>
      </c>
      <c r="T120" s="78">
        <f t="shared" si="4"/>
        <v>1.9590506547870531E-3</v>
      </c>
      <c r="U120" s="78">
        <f>R120/'סכום נכסי הקרן'!$C$42</f>
        <v>2.6218465506592126E-4</v>
      </c>
    </row>
    <row r="121" spans="2:21">
      <c r="B121" t="s">
        <v>601</v>
      </c>
      <c r="C121" t="s">
        <v>602</v>
      </c>
      <c r="D121" t="s">
        <v>100</v>
      </c>
      <c r="E121" t="s">
        <v>123</v>
      </c>
      <c r="F121" t="s">
        <v>510</v>
      </c>
      <c r="G121" t="s">
        <v>360</v>
      </c>
      <c r="H121" t="s">
        <v>589</v>
      </c>
      <c r="I121" t="s">
        <v>207</v>
      </c>
      <c r="J121"/>
      <c r="K121" s="77">
        <v>5.27</v>
      </c>
      <c r="L121" t="s">
        <v>102</v>
      </c>
      <c r="M121" s="78">
        <v>8.3999999999999995E-3</v>
      </c>
      <c r="N121" s="78">
        <v>4.2700000000000002E-2</v>
      </c>
      <c r="O121" s="77">
        <v>16542950.49</v>
      </c>
      <c r="P121" s="77">
        <v>93.32</v>
      </c>
      <c r="Q121" s="77">
        <v>0</v>
      </c>
      <c r="R121" s="77">
        <v>15437.881397268</v>
      </c>
      <c r="S121" s="78">
        <v>2.4400000000000002E-2</v>
      </c>
      <c r="T121" s="78">
        <f t="shared" si="4"/>
        <v>4.2522863853151245E-3</v>
      </c>
      <c r="U121" s="78">
        <f>R121/'סכום נכסי הקרן'!$C$42</f>
        <v>5.6909413569836761E-4</v>
      </c>
    </row>
    <row r="122" spans="2:21">
      <c r="B122" t="s">
        <v>603</v>
      </c>
      <c r="C122" t="s">
        <v>604</v>
      </c>
      <c r="D122" t="s">
        <v>100</v>
      </c>
      <c r="E122" t="s">
        <v>123</v>
      </c>
      <c r="F122" t="s">
        <v>510</v>
      </c>
      <c r="G122" t="s">
        <v>360</v>
      </c>
      <c r="H122" t="s">
        <v>589</v>
      </c>
      <c r="I122" t="s">
        <v>207</v>
      </c>
      <c r="J122"/>
      <c r="K122" s="77">
        <v>6.26</v>
      </c>
      <c r="L122" t="s">
        <v>102</v>
      </c>
      <c r="M122" s="78">
        <v>5.0000000000000001E-3</v>
      </c>
      <c r="N122" s="78">
        <v>3.9899999999999998E-2</v>
      </c>
      <c r="O122" s="77">
        <v>2221927.9900000002</v>
      </c>
      <c r="P122" s="77">
        <v>88.06</v>
      </c>
      <c r="Q122" s="77">
        <v>74.015550000000005</v>
      </c>
      <c r="R122" s="77">
        <v>2030.6453379940001</v>
      </c>
      <c r="S122" s="78">
        <v>1.23E-2</v>
      </c>
      <c r="T122" s="78">
        <f t="shared" si="4"/>
        <v>5.5933099250805288E-4</v>
      </c>
      <c r="U122" s="78">
        <f>R122/'סכום נכסי הקרן'!$C$42</f>
        <v>7.4856667427184879E-5</v>
      </c>
    </row>
    <row r="123" spans="2:21">
      <c r="B123" t="s">
        <v>605</v>
      </c>
      <c r="C123" t="s">
        <v>606</v>
      </c>
      <c r="D123" t="s">
        <v>100</v>
      </c>
      <c r="E123" t="s">
        <v>123</v>
      </c>
      <c r="F123" t="s">
        <v>510</v>
      </c>
      <c r="G123" t="s">
        <v>360</v>
      </c>
      <c r="H123" t="s">
        <v>589</v>
      </c>
      <c r="I123" t="s">
        <v>207</v>
      </c>
      <c r="J123"/>
      <c r="K123" s="77">
        <v>6.15</v>
      </c>
      <c r="L123" t="s">
        <v>102</v>
      </c>
      <c r="M123" s="78">
        <v>9.7000000000000003E-3</v>
      </c>
      <c r="N123" s="78">
        <v>4.4600000000000001E-2</v>
      </c>
      <c r="O123" s="77">
        <v>6033039.2400000002</v>
      </c>
      <c r="P123" s="77">
        <v>88.66</v>
      </c>
      <c r="Q123" s="77">
        <v>216.96458999999999</v>
      </c>
      <c r="R123" s="77">
        <v>5565.8571801839998</v>
      </c>
      <c r="S123" s="78">
        <v>1.4500000000000001E-2</v>
      </c>
      <c r="T123" s="78">
        <f t="shared" si="4"/>
        <v>1.5330872223239937E-3</v>
      </c>
      <c r="U123" s="78">
        <f>R123/'סכום נכסי הקרן'!$C$42</f>
        <v>2.0517690218412418E-4</v>
      </c>
    </row>
    <row r="124" spans="2:21">
      <c r="B124" t="s">
        <v>607</v>
      </c>
      <c r="C124" t="s">
        <v>608</v>
      </c>
      <c r="D124" t="s">
        <v>100</v>
      </c>
      <c r="E124" t="s">
        <v>123</v>
      </c>
      <c r="F124" t="s">
        <v>609</v>
      </c>
      <c r="G124" t="s">
        <v>131</v>
      </c>
      <c r="H124" t="s">
        <v>589</v>
      </c>
      <c r="I124" t="s">
        <v>207</v>
      </c>
      <c r="J124"/>
      <c r="K124" s="77">
        <v>0.77</v>
      </c>
      <c r="L124" t="s">
        <v>102</v>
      </c>
      <c r="M124" s="78">
        <v>1.9800000000000002E-2</v>
      </c>
      <c r="N124" s="78">
        <v>3.4599999999999999E-2</v>
      </c>
      <c r="O124" s="77">
        <v>2605677.1800000002</v>
      </c>
      <c r="P124" s="77">
        <v>110.65</v>
      </c>
      <c r="Q124" s="77">
        <v>0</v>
      </c>
      <c r="R124" s="77">
        <v>2883.1817996700001</v>
      </c>
      <c r="S124" s="78">
        <v>1.7100000000000001E-2</v>
      </c>
      <c r="T124" s="78">
        <f t="shared" si="4"/>
        <v>7.9415785091435794E-4</v>
      </c>
      <c r="U124" s="78">
        <f>R124/'סכום נכסי הקרן'!$C$42</f>
        <v>1.0628413395084322E-4</v>
      </c>
    </row>
    <row r="125" spans="2:21">
      <c r="B125" t="s">
        <v>610</v>
      </c>
      <c r="C125" t="s">
        <v>611</v>
      </c>
      <c r="D125" t="s">
        <v>100</v>
      </c>
      <c r="E125" t="s">
        <v>123</v>
      </c>
      <c r="F125" t="s">
        <v>612</v>
      </c>
      <c r="G125" t="s">
        <v>371</v>
      </c>
      <c r="H125" t="s">
        <v>589</v>
      </c>
      <c r="I125" t="s">
        <v>207</v>
      </c>
      <c r="J125"/>
      <c r="K125" s="77">
        <v>2.5499999999999998</v>
      </c>
      <c r="L125" t="s">
        <v>102</v>
      </c>
      <c r="M125" s="78">
        <v>1.9400000000000001E-2</v>
      </c>
      <c r="N125" s="78">
        <v>2.9499999999999998E-2</v>
      </c>
      <c r="O125" s="77">
        <v>233484.38</v>
      </c>
      <c r="P125" s="77">
        <v>109.99</v>
      </c>
      <c r="Q125" s="77">
        <v>0</v>
      </c>
      <c r="R125" s="77">
        <v>256.809469562</v>
      </c>
      <c r="S125" s="78">
        <v>5.9999999999999995E-4</v>
      </c>
      <c r="T125" s="78">
        <f t="shared" si="4"/>
        <v>7.0736870101343347E-5</v>
      </c>
      <c r="U125" s="78">
        <f>R125/'סכום נכסי הקרן'!$C$42</f>
        <v>9.4668924678619558E-6</v>
      </c>
    </row>
    <row r="126" spans="2:21">
      <c r="B126" t="s">
        <v>613</v>
      </c>
      <c r="C126" t="s">
        <v>614</v>
      </c>
      <c r="D126" t="s">
        <v>100</v>
      </c>
      <c r="E126" t="s">
        <v>123</v>
      </c>
      <c r="F126" t="s">
        <v>612</v>
      </c>
      <c r="G126" t="s">
        <v>371</v>
      </c>
      <c r="H126" t="s">
        <v>589</v>
      </c>
      <c r="I126" t="s">
        <v>207</v>
      </c>
      <c r="J126"/>
      <c r="K126" s="77">
        <v>3.52</v>
      </c>
      <c r="L126" t="s">
        <v>102</v>
      </c>
      <c r="M126" s="78">
        <v>1.23E-2</v>
      </c>
      <c r="N126" s="78">
        <v>2.9100000000000001E-2</v>
      </c>
      <c r="O126" s="77">
        <v>16078147.890000001</v>
      </c>
      <c r="P126" s="77">
        <v>105.97</v>
      </c>
      <c r="Q126" s="77">
        <v>0</v>
      </c>
      <c r="R126" s="77">
        <v>17038.013319033002</v>
      </c>
      <c r="S126" s="78">
        <v>1.26E-2</v>
      </c>
      <c r="T126" s="78">
        <f t="shared" si="4"/>
        <v>4.6930346337654312E-3</v>
      </c>
      <c r="U126" s="78">
        <f>R126/'סכום נכסי הקרן'!$C$42</f>
        <v>6.2808057752848634E-4</v>
      </c>
    </row>
    <row r="127" spans="2:21">
      <c r="B127" t="s">
        <v>615</v>
      </c>
      <c r="C127" t="s">
        <v>616</v>
      </c>
      <c r="D127" t="s">
        <v>100</v>
      </c>
      <c r="E127" t="s">
        <v>123</v>
      </c>
      <c r="F127" t="s">
        <v>617</v>
      </c>
      <c r="G127" t="s">
        <v>127</v>
      </c>
      <c r="H127" t="s">
        <v>589</v>
      </c>
      <c r="I127" t="s">
        <v>207</v>
      </c>
      <c r="J127"/>
      <c r="K127" s="77">
        <v>1.64</v>
      </c>
      <c r="L127" t="s">
        <v>102</v>
      </c>
      <c r="M127" s="78">
        <v>1.8499999999999999E-2</v>
      </c>
      <c r="N127" s="78">
        <v>3.9800000000000002E-2</v>
      </c>
      <c r="O127" s="77">
        <v>1524854.48</v>
      </c>
      <c r="P127" s="77">
        <v>106.38</v>
      </c>
      <c r="Q127" s="77">
        <v>0</v>
      </c>
      <c r="R127" s="77">
        <v>1622.1401958240001</v>
      </c>
      <c r="S127" s="78">
        <v>1.8E-3</v>
      </c>
      <c r="T127" s="78">
        <f t="shared" si="4"/>
        <v>4.4681031627795062E-4</v>
      </c>
      <c r="U127" s="78">
        <f>R127/'סכום נכסי הקרן'!$C$42</f>
        <v>5.9797743548373646E-5</v>
      </c>
    </row>
    <row r="128" spans="2:21">
      <c r="B128" t="s">
        <v>618</v>
      </c>
      <c r="C128" t="s">
        <v>619</v>
      </c>
      <c r="D128" t="s">
        <v>100</v>
      </c>
      <c r="E128" t="s">
        <v>123</v>
      </c>
      <c r="F128" t="s">
        <v>617</v>
      </c>
      <c r="G128" t="s">
        <v>127</v>
      </c>
      <c r="H128" t="s">
        <v>589</v>
      </c>
      <c r="I128" t="s">
        <v>207</v>
      </c>
      <c r="J128"/>
      <c r="K128" s="77">
        <v>2.25</v>
      </c>
      <c r="L128" t="s">
        <v>102</v>
      </c>
      <c r="M128" s="78">
        <v>3.2000000000000001E-2</v>
      </c>
      <c r="N128" s="78">
        <v>4.24E-2</v>
      </c>
      <c r="O128" s="77">
        <v>19845788.91</v>
      </c>
      <c r="P128" s="77">
        <v>101.36</v>
      </c>
      <c r="Q128" s="77">
        <v>0</v>
      </c>
      <c r="R128" s="77">
        <v>20115.691639175999</v>
      </c>
      <c r="S128" s="78">
        <v>5.4600000000000003E-2</v>
      </c>
      <c r="T128" s="78">
        <f t="shared" si="4"/>
        <v>5.5407655679750685E-3</v>
      </c>
      <c r="U128" s="78">
        <f>R128/'סכום נכסי הקרן'!$C$42</f>
        <v>7.4153453137667039E-4</v>
      </c>
    </row>
    <row r="129" spans="2:21">
      <c r="B129" t="s">
        <v>620</v>
      </c>
      <c r="C129" t="s">
        <v>621</v>
      </c>
      <c r="D129" t="s">
        <v>100</v>
      </c>
      <c r="E129" t="s">
        <v>123</v>
      </c>
      <c r="F129" t="s">
        <v>622</v>
      </c>
      <c r="G129" t="s">
        <v>127</v>
      </c>
      <c r="H129" t="s">
        <v>589</v>
      </c>
      <c r="I129" t="s">
        <v>207</v>
      </c>
      <c r="J129"/>
      <c r="K129" s="77">
        <v>0.5</v>
      </c>
      <c r="L129" t="s">
        <v>102</v>
      </c>
      <c r="M129" s="78">
        <v>3.15E-2</v>
      </c>
      <c r="N129" s="78">
        <v>4.0399999999999998E-2</v>
      </c>
      <c r="O129" s="77">
        <v>5062505.7</v>
      </c>
      <c r="P129" s="77">
        <v>110.56</v>
      </c>
      <c r="Q129" s="77">
        <v>88.575919999999996</v>
      </c>
      <c r="R129" s="77">
        <v>5685.6822219200003</v>
      </c>
      <c r="S129" s="78">
        <v>3.73E-2</v>
      </c>
      <c r="T129" s="78">
        <f t="shared" si="4"/>
        <v>1.5660924242996987E-3</v>
      </c>
      <c r="U129" s="78">
        <f>R129/'סכום נכסי הקרן'!$C$42</f>
        <v>2.0959407101752626E-4</v>
      </c>
    </row>
    <row r="130" spans="2:21">
      <c r="B130" t="s">
        <v>623</v>
      </c>
      <c r="C130" t="s">
        <v>624</v>
      </c>
      <c r="D130" t="s">
        <v>100</v>
      </c>
      <c r="E130" t="s">
        <v>123</v>
      </c>
      <c r="F130" t="s">
        <v>622</v>
      </c>
      <c r="G130" t="s">
        <v>127</v>
      </c>
      <c r="H130" t="s">
        <v>589</v>
      </c>
      <c r="I130" t="s">
        <v>207</v>
      </c>
      <c r="J130"/>
      <c r="K130" s="77">
        <v>2.83</v>
      </c>
      <c r="L130" t="s">
        <v>102</v>
      </c>
      <c r="M130" s="78">
        <v>0.01</v>
      </c>
      <c r="N130" s="78">
        <v>3.6700000000000003E-2</v>
      </c>
      <c r="O130" s="77">
        <v>11478257.48</v>
      </c>
      <c r="P130" s="77">
        <v>100.59</v>
      </c>
      <c r="Q130" s="77">
        <v>0</v>
      </c>
      <c r="R130" s="77">
        <v>11545.979199132</v>
      </c>
      <c r="S130" s="78">
        <v>3.1099999999999999E-2</v>
      </c>
      <c r="T130" s="78">
        <f t="shared" si="4"/>
        <v>3.1802816001870022E-3</v>
      </c>
      <c r="U130" s="78">
        <f>R130/'סכום נכסי הקרן'!$C$42</f>
        <v>4.2562505074589854E-4</v>
      </c>
    </row>
    <row r="131" spans="2:21">
      <c r="B131" t="s">
        <v>625</v>
      </c>
      <c r="C131" t="s">
        <v>626</v>
      </c>
      <c r="D131" t="s">
        <v>100</v>
      </c>
      <c r="E131" t="s">
        <v>123</v>
      </c>
      <c r="F131" t="s">
        <v>622</v>
      </c>
      <c r="G131" t="s">
        <v>127</v>
      </c>
      <c r="H131" t="s">
        <v>589</v>
      </c>
      <c r="I131" t="s">
        <v>207</v>
      </c>
      <c r="J131"/>
      <c r="K131" s="77">
        <v>3.42</v>
      </c>
      <c r="L131" t="s">
        <v>102</v>
      </c>
      <c r="M131" s="78">
        <v>3.2300000000000002E-2</v>
      </c>
      <c r="N131" s="78">
        <v>4.1500000000000002E-2</v>
      </c>
      <c r="O131" s="77">
        <v>12630864.76</v>
      </c>
      <c r="P131" s="77">
        <v>100.15</v>
      </c>
      <c r="Q131" s="77">
        <v>857.11288999999999</v>
      </c>
      <c r="R131" s="77">
        <v>13506.92394714</v>
      </c>
      <c r="S131" s="78">
        <v>2.69E-2</v>
      </c>
      <c r="T131" s="78">
        <f t="shared" si="4"/>
        <v>3.7204139175518224E-3</v>
      </c>
      <c r="U131" s="78">
        <f>R131/'סכום נכסי הקרן'!$C$42</f>
        <v>4.9791231140054737E-4</v>
      </c>
    </row>
    <row r="132" spans="2:21">
      <c r="B132" t="s">
        <v>627</v>
      </c>
      <c r="C132" t="s">
        <v>628</v>
      </c>
      <c r="D132" t="s">
        <v>100</v>
      </c>
      <c r="E132" t="s">
        <v>123</v>
      </c>
      <c r="F132" t="s">
        <v>629</v>
      </c>
      <c r="G132" t="s">
        <v>112</v>
      </c>
      <c r="H132" t="s">
        <v>589</v>
      </c>
      <c r="I132" t="s">
        <v>207</v>
      </c>
      <c r="J132"/>
      <c r="K132" s="77">
        <v>4.8600000000000003</v>
      </c>
      <c r="L132" t="s">
        <v>102</v>
      </c>
      <c r="M132" s="78">
        <v>0.03</v>
      </c>
      <c r="N132" s="78">
        <v>4.3099999999999999E-2</v>
      </c>
      <c r="O132" s="77">
        <v>7602923.2199999997</v>
      </c>
      <c r="P132" s="77">
        <v>95.81</v>
      </c>
      <c r="Q132" s="77">
        <v>0</v>
      </c>
      <c r="R132" s="77">
        <v>7284.360737082</v>
      </c>
      <c r="S132" s="78">
        <v>2.7199999999999998E-2</v>
      </c>
      <c r="T132" s="78">
        <f t="shared" si="4"/>
        <v>2.0064403392488447E-3</v>
      </c>
      <c r="U132" s="78">
        <f>R132/'סכום נכסי הקרן'!$C$42</f>
        <v>2.6852693521265298E-4</v>
      </c>
    </row>
    <row r="133" spans="2:21">
      <c r="B133" t="s">
        <v>630</v>
      </c>
      <c r="C133" t="s">
        <v>631</v>
      </c>
      <c r="D133" t="s">
        <v>100</v>
      </c>
      <c r="E133" t="s">
        <v>123</v>
      </c>
      <c r="F133" t="s">
        <v>632</v>
      </c>
      <c r="G133" t="s">
        <v>360</v>
      </c>
      <c r="H133" t="s">
        <v>596</v>
      </c>
      <c r="I133" t="s">
        <v>148</v>
      </c>
      <c r="J133"/>
      <c r="K133" s="77">
        <v>1.99</v>
      </c>
      <c r="L133" t="s">
        <v>102</v>
      </c>
      <c r="M133" s="78">
        <v>2.5000000000000001E-2</v>
      </c>
      <c r="N133" s="78">
        <v>3.5400000000000001E-2</v>
      </c>
      <c r="O133" s="77">
        <v>5972297.1299999999</v>
      </c>
      <c r="P133" s="77">
        <v>111.2</v>
      </c>
      <c r="Q133" s="77">
        <v>0</v>
      </c>
      <c r="R133" s="77">
        <v>6641.1944085599998</v>
      </c>
      <c r="S133" s="78">
        <v>1.6799999999999999E-2</v>
      </c>
      <c r="T133" s="78">
        <f t="shared" si="4"/>
        <v>1.8292834255578762E-3</v>
      </c>
      <c r="U133" s="78">
        <f>R133/'סכום נכסי הקרן'!$C$42</f>
        <v>2.4481758180971167E-4</v>
      </c>
    </row>
    <row r="134" spans="2:21">
      <c r="B134" t="s">
        <v>633</v>
      </c>
      <c r="C134" t="s">
        <v>634</v>
      </c>
      <c r="D134" t="s">
        <v>100</v>
      </c>
      <c r="E134" t="s">
        <v>123</v>
      </c>
      <c r="F134" t="s">
        <v>632</v>
      </c>
      <c r="G134" t="s">
        <v>360</v>
      </c>
      <c r="H134" t="s">
        <v>596</v>
      </c>
      <c r="I134" t="s">
        <v>148</v>
      </c>
      <c r="J134"/>
      <c r="K134" s="77">
        <v>4.9800000000000004</v>
      </c>
      <c r="L134" t="s">
        <v>102</v>
      </c>
      <c r="M134" s="78">
        <v>1.9E-2</v>
      </c>
      <c r="N134" s="78">
        <v>3.85E-2</v>
      </c>
      <c r="O134" s="77">
        <v>7033719.6600000001</v>
      </c>
      <c r="P134" s="77">
        <v>102.11</v>
      </c>
      <c r="Q134" s="77">
        <v>0</v>
      </c>
      <c r="R134" s="77">
        <v>7182.1311448260003</v>
      </c>
      <c r="S134" s="78">
        <v>2.3400000000000001E-2</v>
      </c>
      <c r="T134" s="78">
        <f t="shared" si="4"/>
        <v>1.9782817148793486E-3</v>
      </c>
      <c r="U134" s="78">
        <f>R134/'סכום נכסי הקרן'!$C$42</f>
        <v>2.6475839599729011E-4</v>
      </c>
    </row>
    <row r="135" spans="2:21">
      <c r="B135" t="s">
        <v>635</v>
      </c>
      <c r="C135" t="s">
        <v>636</v>
      </c>
      <c r="D135" t="s">
        <v>100</v>
      </c>
      <c r="E135" t="s">
        <v>123</v>
      </c>
      <c r="F135" t="s">
        <v>632</v>
      </c>
      <c r="G135" t="s">
        <v>360</v>
      </c>
      <c r="H135" t="s">
        <v>596</v>
      </c>
      <c r="I135" t="s">
        <v>148</v>
      </c>
      <c r="J135"/>
      <c r="K135" s="77">
        <v>6.74</v>
      </c>
      <c r="L135" t="s">
        <v>102</v>
      </c>
      <c r="M135" s="78">
        <v>3.8999999999999998E-3</v>
      </c>
      <c r="N135" s="78">
        <v>4.1700000000000001E-2</v>
      </c>
      <c r="O135" s="77">
        <v>7369758</v>
      </c>
      <c r="P135" s="77">
        <v>83.82</v>
      </c>
      <c r="Q135" s="77">
        <v>0</v>
      </c>
      <c r="R135" s="77">
        <v>6177.3311555999999</v>
      </c>
      <c r="S135" s="78">
        <v>3.1399999999999997E-2</v>
      </c>
      <c r="T135" s="78">
        <f t="shared" si="4"/>
        <v>1.7015146375712773E-3</v>
      </c>
      <c r="U135" s="78">
        <f>R135/'סכום נכסי הקרן'!$C$42</f>
        <v>2.2771796494957562E-4</v>
      </c>
    </row>
    <row r="136" spans="2:21">
      <c r="B136" t="s">
        <v>637</v>
      </c>
      <c r="C136" t="s">
        <v>638</v>
      </c>
      <c r="D136" t="s">
        <v>100</v>
      </c>
      <c r="E136" t="s">
        <v>123</v>
      </c>
      <c r="F136" t="s">
        <v>639</v>
      </c>
      <c r="G136" t="s">
        <v>640</v>
      </c>
      <c r="H136" t="s">
        <v>596</v>
      </c>
      <c r="I136" t="s">
        <v>148</v>
      </c>
      <c r="J136"/>
      <c r="K136" s="77">
        <v>1.29</v>
      </c>
      <c r="L136" t="s">
        <v>102</v>
      </c>
      <c r="M136" s="78">
        <v>1.8499999999999999E-2</v>
      </c>
      <c r="N136" s="78">
        <v>3.5799999999999998E-2</v>
      </c>
      <c r="O136" s="77">
        <v>9375414.8499999996</v>
      </c>
      <c r="P136" s="77">
        <v>109.43</v>
      </c>
      <c r="Q136" s="77">
        <v>0</v>
      </c>
      <c r="R136" s="77">
        <v>10259.516470355</v>
      </c>
      <c r="S136" s="78">
        <v>1.5900000000000001E-2</v>
      </c>
      <c r="T136" s="78">
        <f t="shared" si="4"/>
        <v>2.8259319452037827E-3</v>
      </c>
      <c r="U136" s="78">
        <f>R136/'סכום נכסי הקרן'!$C$42</f>
        <v>3.7820154904241537E-4</v>
      </c>
    </row>
    <row r="137" spans="2:21">
      <c r="B137" t="s">
        <v>641</v>
      </c>
      <c r="C137" t="s">
        <v>642</v>
      </c>
      <c r="D137" t="s">
        <v>100</v>
      </c>
      <c r="E137" t="s">
        <v>123</v>
      </c>
      <c r="F137" t="s">
        <v>639</v>
      </c>
      <c r="G137" t="s">
        <v>640</v>
      </c>
      <c r="H137" t="s">
        <v>596</v>
      </c>
      <c r="I137" t="s">
        <v>148</v>
      </c>
      <c r="J137"/>
      <c r="K137" s="77">
        <v>3.91</v>
      </c>
      <c r="L137" t="s">
        <v>102</v>
      </c>
      <c r="M137" s="78">
        <v>0.01</v>
      </c>
      <c r="N137" s="78">
        <v>4.7399999999999998E-2</v>
      </c>
      <c r="O137" s="77">
        <v>24955830.600000001</v>
      </c>
      <c r="P137" s="77">
        <v>94.21</v>
      </c>
      <c r="Q137" s="77">
        <v>0</v>
      </c>
      <c r="R137" s="77">
        <v>23510.888008260001</v>
      </c>
      <c r="S137" s="78">
        <v>2.1100000000000001E-2</v>
      </c>
      <c r="T137" s="78">
        <f t="shared" si="4"/>
        <v>6.4759552435663184E-3</v>
      </c>
      <c r="U137" s="78">
        <f>R137/'סכום נכסי הקרן'!$C$42</f>
        <v>8.6669330760175719E-4</v>
      </c>
    </row>
    <row r="138" spans="2:21">
      <c r="B138" t="s">
        <v>643</v>
      </c>
      <c r="C138" t="s">
        <v>644</v>
      </c>
      <c r="D138" t="s">
        <v>100</v>
      </c>
      <c r="E138" t="s">
        <v>123</v>
      </c>
      <c r="F138" t="s">
        <v>639</v>
      </c>
      <c r="G138" t="s">
        <v>640</v>
      </c>
      <c r="H138" t="s">
        <v>596</v>
      </c>
      <c r="I138" t="s">
        <v>148</v>
      </c>
      <c r="J138"/>
      <c r="K138" s="77">
        <v>2.6</v>
      </c>
      <c r="L138" t="s">
        <v>102</v>
      </c>
      <c r="M138" s="78">
        <v>3.5400000000000001E-2</v>
      </c>
      <c r="N138" s="78">
        <v>4.5600000000000002E-2</v>
      </c>
      <c r="O138" s="77">
        <v>24218107.239999998</v>
      </c>
      <c r="P138" s="77">
        <v>100.73</v>
      </c>
      <c r="Q138" s="77">
        <v>442.98230000000001</v>
      </c>
      <c r="R138" s="77">
        <v>24837.881722851998</v>
      </c>
      <c r="S138" s="78">
        <v>3.5299999999999998E-2</v>
      </c>
      <c r="T138" s="78">
        <f t="shared" si="4"/>
        <v>6.8414689536895794E-3</v>
      </c>
      <c r="U138" s="78">
        <f>R138/'סכום נכסי הקרן'!$C$42</f>
        <v>9.1561092276212124E-4</v>
      </c>
    </row>
    <row r="139" spans="2:21">
      <c r="B139" t="s">
        <v>645</v>
      </c>
      <c r="C139" t="s">
        <v>646</v>
      </c>
      <c r="D139" t="s">
        <v>100</v>
      </c>
      <c r="E139" t="s">
        <v>123</v>
      </c>
      <c r="F139" t="s">
        <v>639</v>
      </c>
      <c r="G139" t="s">
        <v>640</v>
      </c>
      <c r="H139" t="s">
        <v>596</v>
      </c>
      <c r="I139" t="s">
        <v>148</v>
      </c>
      <c r="J139"/>
      <c r="K139" s="77">
        <v>1.1499999999999999</v>
      </c>
      <c r="L139" t="s">
        <v>102</v>
      </c>
      <c r="M139" s="78">
        <v>0.01</v>
      </c>
      <c r="N139" s="78">
        <v>4.1099999999999998E-2</v>
      </c>
      <c r="O139" s="77">
        <v>15059312.390000001</v>
      </c>
      <c r="P139" s="77">
        <v>106.62</v>
      </c>
      <c r="Q139" s="77">
        <v>0</v>
      </c>
      <c r="R139" s="77">
        <v>16056.238870218</v>
      </c>
      <c r="S139" s="78">
        <v>1.5800000000000002E-2</v>
      </c>
      <c r="T139" s="78">
        <f t="shared" si="4"/>
        <v>4.4226098251589152E-3</v>
      </c>
      <c r="U139" s="78">
        <f>R139/'סכום נכסי הקרן'!$C$42</f>
        <v>5.918889481836729E-4</v>
      </c>
    </row>
    <row r="140" spans="2:21">
      <c r="B140" t="s">
        <v>647</v>
      </c>
      <c r="C140" t="s">
        <v>648</v>
      </c>
      <c r="D140" t="s">
        <v>100</v>
      </c>
      <c r="E140" t="s">
        <v>123</v>
      </c>
      <c r="F140" t="s">
        <v>649</v>
      </c>
      <c r="G140" t="s">
        <v>360</v>
      </c>
      <c r="H140" t="s">
        <v>596</v>
      </c>
      <c r="I140" t="s">
        <v>148</v>
      </c>
      <c r="J140"/>
      <c r="K140" s="77">
        <v>3.51</v>
      </c>
      <c r="L140" t="s">
        <v>102</v>
      </c>
      <c r="M140" s="78">
        <v>2.75E-2</v>
      </c>
      <c r="N140" s="78">
        <v>3.04E-2</v>
      </c>
      <c r="O140" s="77">
        <v>13091732.48</v>
      </c>
      <c r="P140" s="77">
        <v>110.48</v>
      </c>
      <c r="Q140" s="77">
        <v>0</v>
      </c>
      <c r="R140" s="77">
        <v>14463.746043904001</v>
      </c>
      <c r="S140" s="78">
        <v>2.5600000000000001E-2</v>
      </c>
      <c r="T140" s="78">
        <f t="shared" ref="T140:T203" si="5">R140/$R$11</f>
        <v>3.9839657269314602E-3</v>
      </c>
      <c r="U140" s="78">
        <f>R140/'סכום נכסי הקרן'!$C$42</f>
        <v>5.3318411004717842E-4</v>
      </c>
    </row>
    <row r="141" spans="2:21">
      <c r="B141" t="s">
        <v>650</v>
      </c>
      <c r="C141" t="s">
        <v>651</v>
      </c>
      <c r="D141" t="s">
        <v>100</v>
      </c>
      <c r="E141" t="s">
        <v>123</v>
      </c>
      <c r="F141" t="s">
        <v>649</v>
      </c>
      <c r="G141" t="s">
        <v>360</v>
      </c>
      <c r="H141" t="s">
        <v>596</v>
      </c>
      <c r="I141" t="s">
        <v>148</v>
      </c>
      <c r="J141"/>
      <c r="K141" s="77">
        <v>5.16</v>
      </c>
      <c r="L141" t="s">
        <v>102</v>
      </c>
      <c r="M141" s="78">
        <v>8.5000000000000006E-3</v>
      </c>
      <c r="N141" s="78">
        <v>3.4700000000000002E-2</v>
      </c>
      <c r="O141" s="77">
        <v>10071935.66</v>
      </c>
      <c r="P141" s="77">
        <v>96.94</v>
      </c>
      <c r="Q141" s="77">
        <v>0</v>
      </c>
      <c r="R141" s="77">
        <v>9763.7344288040003</v>
      </c>
      <c r="S141" s="78">
        <v>1.95E-2</v>
      </c>
      <c r="T141" s="78">
        <f t="shared" si="5"/>
        <v>2.6893712882638905E-3</v>
      </c>
      <c r="U141" s="78">
        <f>R141/'סכום נכסי הקרן'!$C$42</f>
        <v>3.5992529434329787E-4</v>
      </c>
    </row>
    <row r="142" spans="2:21">
      <c r="B142" t="s">
        <v>652</v>
      </c>
      <c r="C142" t="s">
        <v>653</v>
      </c>
      <c r="D142" t="s">
        <v>100</v>
      </c>
      <c r="E142" t="s">
        <v>123</v>
      </c>
      <c r="F142" t="s">
        <v>649</v>
      </c>
      <c r="G142" t="s">
        <v>360</v>
      </c>
      <c r="H142" t="s">
        <v>596</v>
      </c>
      <c r="I142" t="s">
        <v>148</v>
      </c>
      <c r="J142"/>
      <c r="K142" s="77">
        <v>6.49</v>
      </c>
      <c r="L142" t="s">
        <v>102</v>
      </c>
      <c r="M142" s="78">
        <v>3.1800000000000002E-2</v>
      </c>
      <c r="N142" s="78">
        <v>3.6799999999999999E-2</v>
      </c>
      <c r="O142" s="77">
        <v>10062701.699999999</v>
      </c>
      <c r="P142" s="77">
        <v>101.6</v>
      </c>
      <c r="Q142" s="77">
        <v>0</v>
      </c>
      <c r="R142" s="77">
        <v>10223.7049272</v>
      </c>
      <c r="S142" s="78">
        <v>5.1400000000000001E-2</v>
      </c>
      <c r="T142" s="78">
        <f t="shared" si="5"/>
        <v>2.8160678366854932E-3</v>
      </c>
      <c r="U142" s="78">
        <f>R142/'סכום נכסי הקרן'!$C$42</f>
        <v>3.7688141069730372E-4</v>
      </c>
    </row>
    <row r="143" spans="2:21">
      <c r="B143" t="s">
        <v>654</v>
      </c>
      <c r="C143" t="s">
        <v>655</v>
      </c>
      <c r="D143" t="s">
        <v>100</v>
      </c>
      <c r="E143" t="s">
        <v>123</v>
      </c>
      <c r="F143" t="s">
        <v>656</v>
      </c>
      <c r="G143" t="s">
        <v>657</v>
      </c>
      <c r="H143" t="s">
        <v>658</v>
      </c>
      <c r="I143" t="s">
        <v>148</v>
      </c>
      <c r="J143"/>
      <c r="K143" s="77">
        <v>2.41</v>
      </c>
      <c r="L143" t="s">
        <v>102</v>
      </c>
      <c r="M143" s="78">
        <v>2.5700000000000001E-2</v>
      </c>
      <c r="N143" s="78">
        <v>4.1099999999999998E-2</v>
      </c>
      <c r="O143" s="77">
        <v>15969038.48</v>
      </c>
      <c r="P143" s="77">
        <v>109.71</v>
      </c>
      <c r="Q143" s="77">
        <v>0</v>
      </c>
      <c r="R143" s="77">
        <v>17519.632116408</v>
      </c>
      <c r="S143" s="78">
        <v>1.2500000000000001E-2</v>
      </c>
      <c r="T143" s="78">
        <f t="shared" si="5"/>
        <v>4.8256940966987308E-3</v>
      </c>
      <c r="U143" s="78">
        <f>R143/'סכום נכסי הקרן'!$C$42</f>
        <v>6.4583472566417E-4</v>
      </c>
    </row>
    <row r="144" spans="2:21">
      <c r="B144" t="s">
        <v>659</v>
      </c>
      <c r="C144" t="s">
        <v>660</v>
      </c>
      <c r="D144" t="s">
        <v>100</v>
      </c>
      <c r="E144" t="s">
        <v>123</v>
      </c>
      <c r="F144" t="s">
        <v>656</v>
      </c>
      <c r="G144" t="s">
        <v>657</v>
      </c>
      <c r="H144" t="s">
        <v>658</v>
      </c>
      <c r="I144" t="s">
        <v>148</v>
      </c>
      <c r="J144"/>
      <c r="K144" s="77">
        <v>4.3099999999999996</v>
      </c>
      <c r="L144" t="s">
        <v>102</v>
      </c>
      <c r="M144" s="78">
        <v>0.04</v>
      </c>
      <c r="N144" s="78">
        <v>4.2700000000000002E-2</v>
      </c>
      <c r="O144" s="77">
        <v>8581416.6099999994</v>
      </c>
      <c r="P144" s="77">
        <v>99.7</v>
      </c>
      <c r="Q144" s="77">
        <v>0</v>
      </c>
      <c r="R144" s="77">
        <v>8555.6723601699996</v>
      </c>
      <c r="S144" s="78">
        <v>2.7099999999999999E-2</v>
      </c>
      <c r="T144" s="78">
        <f t="shared" si="5"/>
        <v>2.3566166987658088E-3</v>
      </c>
      <c r="U144" s="78">
        <f>R144/'סכום נכסי הקרן'!$C$42</f>
        <v>3.1539191433294789E-4</v>
      </c>
    </row>
    <row r="145" spans="2:21">
      <c r="B145" t="s">
        <v>661</v>
      </c>
      <c r="C145" t="s">
        <v>662</v>
      </c>
      <c r="D145" t="s">
        <v>100</v>
      </c>
      <c r="E145" t="s">
        <v>123</v>
      </c>
      <c r="F145" t="s">
        <v>656</v>
      </c>
      <c r="G145" t="s">
        <v>657</v>
      </c>
      <c r="H145" t="s">
        <v>658</v>
      </c>
      <c r="I145" t="s">
        <v>148</v>
      </c>
      <c r="J145"/>
      <c r="K145" s="77">
        <v>1.24</v>
      </c>
      <c r="L145" t="s">
        <v>102</v>
      </c>
      <c r="M145" s="78">
        <v>1.2200000000000001E-2</v>
      </c>
      <c r="N145" s="78">
        <v>3.8199999999999998E-2</v>
      </c>
      <c r="O145" s="77">
        <v>2318588.94</v>
      </c>
      <c r="P145" s="77">
        <v>108.19</v>
      </c>
      <c r="Q145" s="77">
        <v>0</v>
      </c>
      <c r="R145" s="77">
        <v>2508.4813741859998</v>
      </c>
      <c r="S145" s="78">
        <v>5.0000000000000001E-3</v>
      </c>
      <c r="T145" s="78">
        <f t="shared" si="5"/>
        <v>6.9094851299708604E-4</v>
      </c>
      <c r="U145" s="78">
        <f>R145/'סכום נכסי הקרן'!$C$42</f>
        <v>9.2471369796277018E-5</v>
      </c>
    </row>
    <row r="146" spans="2:21">
      <c r="B146" t="s">
        <v>663</v>
      </c>
      <c r="C146" t="s">
        <v>664</v>
      </c>
      <c r="D146" t="s">
        <v>100</v>
      </c>
      <c r="E146" t="s">
        <v>123</v>
      </c>
      <c r="F146" t="s">
        <v>656</v>
      </c>
      <c r="G146" t="s">
        <v>657</v>
      </c>
      <c r="H146" t="s">
        <v>658</v>
      </c>
      <c r="I146" t="s">
        <v>148</v>
      </c>
      <c r="J146"/>
      <c r="K146" s="77">
        <v>5.09</v>
      </c>
      <c r="L146" t="s">
        <v>102</v>
      </c>
      <c r="M146" s="78">
        <v>1.09E-2</v>
      </c>
      <c r="N146" s="78">
        <v>4.3200000000000002E-2</v>
      </c>
      <c r="O146" s="77">
        <v>6179523.4800000004</v>
      </c>
      <c r="P146" s="77">
        <v>93.49</v>
      </c>
      <c r="Q146" s="77">
        <v>0</v>
      </c>
      <c r="R146" s="77">
        <v>5777.2365014520001</v>
      </c>
      <c r="S146" s="78">
        <v>1.11E-2</v>
      </c>
      <c r="T146" s="78">
        <f t="shared" si="5"/>
        <v>1.5913105877479654E-3</v>
      </c>
      <c r="U146" s="78">
        <f>R146/'סכום נכסי הקרן'!$C$42</f>
        <v>2.1296908098417691E-4</v>
      </c>
    </row>
    <row r="147" spans="2:21">
      <c r="B147" t="s">
        <v>665</v>
      </c>
      <c r="C147" t="s">
        <v>666</v>
      </c>
      <c r="D147" t="s">
        <v>100</v>
      </c>
      <c r="E147" t="s">
        <v>123</v>
      </c>
      <c r="F147" t="s">
        <v>656</v>
      </c>
      <c r="G147" t="s">
        <v>657</v>
      </c>
      <c r="H147" t="s">
        <v>658</v>
      </c>
      <c r="I147" t="s">
        <v>148</v>
      </c>
      <c r="J147"/>
      <c r="K147" s="77">
        <v>6.06</v>
      </c>
      <c r="L147" t="s">
        <v>102</v>
      </c>
      <c r="M147" s="78">
        <v>1.54E-2</v>
      </c>
      <c r="N147" s="78">
        <v>4.53E-2</v>
      </c>
      <c r="O147" s="77">
        <v>6920871.2999999998</v>
      </c>
      <c r="P147" s="77">
        <v>90.46</v>
      </c>
      <c r="Q147" s="77">
        <v>57.642629999999997</v>
      </c>
      <c r="R147" s="77">
        <v>6318.2628079799997</v>
      </c>
      <c r="S147" s="78">
        <v>1.9800000000000002E-2</v>
      </c>
      <c r="T147" s="78">
        <f t="shared" si="5"/>
        <v>1.7403335487452866E-3</v>
      </c>
      <c r="U147" s="78">
        <f>R147/'סכום נכסי הקרן'!$C$42</f>
        <v>2.3291319704391806E-4</v>
      </c>
    </row>
    <row r="148" spans="2:21">
      <c r="B148" t="s">
        <v>667</v>
      </c>
      <c r="C148" t="s">
        <v>668</v>
      </c>
      <c r="D148" t="s">
        <v>100</v>
      </c>
      <c r="E148" t="s">
        <v>123</v>
      </c>
      <c r="F148" t="s">
        <v>669</v>
      </c>
      <c r="G148" t="s">
        <v>595</v>
      </c>
      <c r="H148" t="s">
        <v>670</v>
      </c>
      <c r="I148" t="s">
        <v>207</v>
      </c>
      <c r="J148"/>
      <c r="K148" s="77">
        <v>4.2300000000000004</v>
      </c>
      <c r="L148" t="s">
        <v>102</v>
      </c>
      <c r="M148" s="78">
        <v>7.4999999999999997E-3</v>
      </c>
      <c r="N148" s="78">
        <v>4.1700000000000001E-2</v>
      </c>
      <c r="O148" s="77">
        <v>32554339.09</v>
      </c>
      <c r="P148" s="77">
        <v>94.68</v>
      </c>
      <c r="Q148" s="77">
        <v>0</v>
      </c>
      <c r="R148" s="77">
        <v>30822.448250411999</v>
      </c>
      <c r="S148" s="78">
        <v>2.12E-2</v>
      </c>
      <c r="T148" s="78">
        <f t="shared" si="5"/>
        <v>8.4898875489807357E-3</v>
      </c>
      <c r="U148" s="78">
        <f>R148/'סכום נכסי הקרן'!$C$42</f>
        <v>1.1362229114080407E-3</v>
      </c>
    </row>
    <row r="149" spans="2:21">
      <c r="B149" t="s">
        <v>671</v>
      </c>
      <c r="C149" t="s">
        <v>672</v>
      </c>
      <c r="D149" t="s">
        <v>100</v>
      </c>
      <c r="E149" t="s">
        <v>123</v>
      </c>
      <c r="F149" t="s">
        <v>669</v>
      </c>
      <c r="G149" t="s">
        <v>595</v>
      </c>
      <c r="H149" t="s">
        <v>670</v>
      </c>
      <c r="I149" t="s">
        <v>207</v>
      </c>
      <c r="J149"/>
      <c r="K149" s="77">
        <v>6.26</v>
      </c>
      <c r="L149" t="s">
        <v>102</v>
      </c>
      <c r="M149" s="78">
        <v>4.0800000000000003E-2</v>
      </c>
      <c r="N149" s="78">
        <v>4.36E-2</v>
      </c>
      <c r="O149" s="77">
        <v>8584772.1600000001</v>
      </c>
      <c r="P149" s="77">
        <v>99.17</v>
      </c>
      <c r="Q149" s="77">
        <v>0</v>
      </c>
      <c r="R149" s="77">
        <v>8513.5185510720003</v>
      </c>
      <c r="S149" s="78">
        <v>0</v>
      </c>
      <c r="T149" s="78">
        <f t="shared" si="5"/>
        <v>2.3450056451565799E-3</v>
      </c>
      <c r="U149" s="78">
        <f>R149/'סכום נכסי הקרן'!$C$42</f>
        <v>3.138379779515435E-4</v>
      </c>
    </row>
    <row r="150" spans="2:21">
      <c r="B150" t="s">
        <v>673</v>
      </c>
      <c r="C150" t="s">
        <v>674</v>
      </c>
      <c r="D150" t="s">
        <v>100</v>
      </c>
      <c r="E150" t="s">
        <v>123</v>
      </c>
      <c r="F150" t="s">
        <v>675</v>
      </c>
      <c r="G150" t="s">
        <v>657</v>
      </c>
      <c r="H150" t="s">
        <v>658</v>
      </c>
      <c r="I150" t="s">
        <v>148</v>
      </c>
      <c r="J150"/>
      <c r="K150" s="77">
        <v>3.32</v>
      </c>
      <c r="L150" t="s">
        <v>102</v>
      </c>
      <c r="M150" s="78">
        <v>1.3299999999999999E-2</v>
      </c>
      <c r="N150" s="78">
        <v>3.6400000000000002E-2</v>
      </c>
      <c r="O150" s="77">
        <v>8139783.9500000002</v>
      </c>
      <c r="P150" s="77">
        <v>103.34</v>
      </c>
      <c r="Q150" s="77">
        <v>60.309609999999999</v>
      </c>
      <c r="R150" s="77">
        <v>8471.9623439299994</v>
      </c>
      <c r="S150" s="78">
        <v>2.4799999999999999E-2</v>
      </c>
      <c r="T150" s="78">
        <f t="shared" si="5"/>
        <v>2.3335591979849793E-3</v>
      </c>
      <c r="U150" s="78">
        <f>R150/'סכום נכסי הקרן'!$C$42</f>
        <v>3.1230607126190121E-4</v>
      </c>
    </row>
    <row r="151" spans="2:21">
      <c r="B151" t="s">
        <v>676</v>
      </c>
      <c r="C151" t="s">
        <v>677</v>
      </c>
      <c r="D151" t="s">
        <v>100</v>
      </c>
      <c r="E151" t="s">
        <v>123</v>
      </c>
      <c r="F151" t="s">
        <v>678</v>
      </c>
      <c r="G151" t="s">
        <v>360</v>
      </c>
      <c r="H151" t="s">
        <v>670</v>
      </c>
      <c r="I151" t="s">
        <v>207</v>
      </c>
      <c r="J151"/>
      <c r="K151" s="77">
        <v>3.53</v>
      </c>
      <c r="L151" t="s">
        <v>102</v>
      </c>
      <c r="M151" s="78">
        <v>1.7999999999999999E-2</v>
      </c>
      <c r="N151" s="78">
        <v>3.2399999999999998E-2</v>
      </c>
      <c r="O151" s="77">
        <v>922905.37</v>
      </c>
      <c r="P151" s="77">
        <v>106.61</v>
      </c>
      <c r="Q151" s="77">
        <v>4.6639999999999997</v>
      </c>
      <c r="R151" s="77">
        <v>988.57341495699995</v>
      </c>
      <c r="S151" s="78">
        <v>1.1000000000000001E-3</v>
      </c>
      <c r="T151" s="78">
        <f t="shared" si="5"/>
        <v>2.7229754945844105E-4</v>
      </c>
      <c r="U151" s="78">
        <f>R151/'סכום נכסי הקרן'!$C$42</f>
        <v>3.6442262942821794E-5</v>
      </c>
    </row>
    <row r="152" spans="2:21">
      <c r="B152" t="s">
        <v>679</v>
      </c>
      <c r="C152" t="s">
        <v>680</v>
      </c>
      <c r="D152" t="s">
        <v>100</v>
      </c>
      <c r="E152" t="s">
        <v>123</v>
      </c>
      <c r="F152" t="s">
        <v>681</v>
      </c>
      <c r="G152" t="s">
        <v>360</v>
      </c>
      <c r="H152" t="s">
        <v>670</v>
      </c>
      <c r="I152" t="s">
        <v>207</v>
      </c>
      <c r="J152"/>
      <c r="K152" s="77">
        <v>4.75</v>
      </c>
      <c r="L152" t="s">
        <v>102</v>
      </c>
      <c r="M152" s="78">
        <v>3.6200000000000003E-2</v>
      </c>
      <c r="N152" s="78">
        <v>4.4699999999999997E-2</v>
      </c>
      <c r="O152" s="77">
        <v>25326752.75</v>
      </c>
      <c r="P152" s="77">
        <v>99.56</v>
      </c>
      <c r="Q152" s="77">
        <v>0</v>
      </c>
      <c r="R152" s="77">
        <v>25215.3150379</v>
      </c>
      <c r="S152" s="78">
        <v>1.43E-2</v>
      </c>
      <c r="T152" s="78">
        <f t="shared" si="5"/>
        <v>6.9454310522212466E-3</v>
      </c>
      <c r="U152" s="78">
        <f>R152/'סכום נכסי הקרן'!$C$42</f>
        <v>9.2952443075480621E-4</v>
      </c>
    </row>
    <row r="153" spans="2:21">
      <c r="B153" t="s">
        <v>682</v>
      </c>
      <c r="C153" t="s">
        <v>683</v>
      </c>
      <c r="D153" t="s">
        <v>100</v>
      </c>
      <c r="E153" t="s">
        <v>123</v>
      </c>
      <c r="F153" t="s">
        <v>684</v>
      </c>
      <c r="G153" t="s">
        <v>371</v>
      </c>
      <c r="H153" t="s">
        <v>685</v>
      </c>
      <c r="I153" t="s">
        <v>207</v>
      </c>
      <c r="J153"/>
      <c r="K153" s="77">
        <v>3.58</v>
      </c>
      <c r="L153" t="s">
        <v>102</v>
      </c>
      <c r="M153" s="78">
        <v>2.75E-2</v>
      </c>
      <c r="N153" s="78">
        <v>3.9E-2</v>
      </c>
      <c r="O153" s="77">
        <v>16752737.859999999</v>
      </c>
      <c r="P153" s="77">
        <v>106.24</v>
      </c>
      <c r="Q153" s="77">
        <v>558.49676999999997</v>
      </c>
      <c r="R153" s="77">
        <v>18356.605472464002</v>
      </c>
      <c r="S153" s="78">
        <v>1.8599999999999998E-2</v>
      </c>
      <c r="T153" s="78">
        <f t="shared" si="5"/>
        <v>5.0562341763406354E-3</v>
      </c>
      <c r="U153" s="78">
        <f>R153/'סכום נכסי הקרן'!$C$42</f>
        <v>6.7668848185065979E-4</v>
      </c>
    </row>
    <row r="154" spans="2:21">
      <c r="B154" t="s">
        <v>686</v>
      </c>
      <c r="C154" t="s">
        <v>687</v>
      </c>
      <c r="D154" t="s">
        <v>100</v>
      </c>
      <c r="E154" t="s">
        <v>123</v>
      </c>
      <c r="F154" t="s">
        <v>688</v>
      </c>
      <c r="G154" t="s">
        <v>689</v>
      </c>
      <c r="H154" t="s">
        <v>690</v>
      </c>
      <c r="I154" t="s">
        <v>148</v>
      </c>
      <c r="J154"/>
      <c r="K154" s="77">
        <v>4.04</v>
      </c>
      <c r="L154" t="s">
        <v>102</v>
      </c>
      <c r="M154" s="78">
        <v>3.2500000000000001E-2</v>
      </c>
      <c r="N154" s="78">
        <v>4.82E-2</v>
      </c>
      <c r="O154" s="77">
        <v>6147313.5700000003</v>
      </c>
      <c r="P154" s="77">
        <v>99.9</v>
      </c>
      <c r="Q154" s="77">
        <v>0</v>
      </c>
      <c r="R154" s="77">
        <v>6141.1662564300004</v>
      </c>
      <c r="S154" s="78">
        <v>2.3599999999999999E-2</v>
      </c>
      <c r="T154" s="78">
        <f t="shared" si="5"/>
        <v>1.6915531989250328E-3</v>
      </c>
      <c r="U154" s="78">
        <f>R154/'סכום נכסי הקרן'!$C$42</f>
        <v>2.2638480066970159E-4</v>
      </c>
    </row>
    <row r="155" spans="2:21">
      <c r="B155" t="s">
        <v>691</v>
      </c>
      <c r="C155" t="s">
        <v>692</v>
      </c>
      <c r="D155" t="s">
        <v>100</v>
      </c>
      <c r="E155" t="s">
        <v>123</v>
      </c>
      <c r="F155" t="s">
        <v>675</v>
      </c>
      <c r="G155" t="s">
        <v>657</v>
      </c>
      <c r="H155" t="s">
        <v>690</v>
      </c>
      <c r="I155" t="s">
        <v>148</v>
      </c>
      <c r="J155"/>
      <c r="K155" s="77">
        <v>3.08</v>
      </c>
      <c r="L155" t="s">
        <v>102</v>
      </c>
      <c r="M155" s="78">
        <v>3.2800000000000003E-2</v>
      </c>
      <c r="N155" s="78">
        <v>7.6600000000000001E-2</v>
      </c>
      <c r="O155" s="77">
        <v>11941702.92</v>
      </c>
      <c r="P155" s="77">
        <v>99.89</v>
      </c>
      <c r="Q155" s="77">
        <v>0</v>
      </c>
      <c r="R155" s="77">
        <v>11928.567046788001</v>
      </c>
      <c r="S155" s="78">
        <v>8.5000000000000006E-3</v>
      </c>
      <c r="T155" s="78">
        <f t="shared" si="5"/>
        <v>3.2856634886670195E-3</v>
      </c>
      <c r="U155" s="78">
        <f>R155/'סכום נכסי הקרן'!$C$42</f>
        <v>4.3972857278286803E-4</v>
      </c>
    </row>
    <row r="156" spans="2:21">
      <c r="B156" t="s">
        <v>693</v>
      </c>
      <c r="C156" t="s">
        <v>694</v>
      </c>
      <c r="D156" t="s">
        <v>100</v>
      </c>
      <c r="E156" t="s">
        <v>123</v>
      </c>
      <c r="F156" t="s">
        <v>675</v>
      </c>
      <c r="G156" t="s">
        <v>657</v>
      </c>
      <c r="H156" t="s">
        <v>690</v>
      </c>
      <c r="I156" t="s">
        <v>148</v>
      </c>
      <c r="J156"/>
      <c r="K156" s="77">
        <v>2.4</v>
      </c>
      <c r="L156" t="s">
        <v>102</v>
      </c>
      <c r="M156" s="78">
        <v>0.04</v>
      </c>
      <c r="N156" s="78">
        <v>7.3700000000000002E-2</v>
      </c>
      <c r="O156" s="77">
        <v>12220316.800000001</v>
      </c>
      <c r="P156" s="77">
        <v>103.93</v>
      </c>
      <c r="Q156" s="77">
        <v>0</v>
      </c>
      <c r="R156" s="77">
        <v>12700.575250239999</v>
      </c>
      <c r="S156" s="78">
        <v>4.7000000000000002E-3</v>
      </c>
      <c r="T156" s="78">
        <f t="shared" si="5"/>
        <v>3.4983092454527573E-3</v>
      </c>
      <c r="U156" s="78">
        <f>R156/'סכום נכסי הקרן'!$C$42</f>
        <v>4.6818748692981272E-4</v>
      </c>
    </row>
    <row r="157" spans="2:21">
      <c r="B157" t="s">
        <v>695</v>
      </c>
      <c r="C157" t="s">
        <v>696</v>
      </c>
      <c r="D157" t="s">
        <v>100</v>
      </c>
      <c r="E157" t="s">
        <v>123</v>
      </c>
      <c r="F157" t="s">
        <v>675</v>
      </c>
      <c r="G157" t="s">
        <v>657</v>
      </c>
      <c r="H157" t="s">
        <v>690</v>
      </c>
      <c r="I157" t="s">
        <v>148</v>
      </c>
      <c r="J157"/>
      <c r="K157" s="77">
        <v>4.9400000000000004</v>
      </c>
      <c r="L157" t="s">
        <v>102</v>
      </c>
      <c r="M157" s="78">
        <v>1.7899999999999999E-2</v>
      </c>
      <c r="N157" s="78">
        <v>7.1900000000000006E-2</v>
      </c>
      <c r="O157" s="77">
        <v>4547807.62</v>
      </c>
      <c r="P157" s="77">
        <v>85.02</v>
      </c>
      <c r="Q157" s="77">
        <v>1173.2317800000001</v>
      </c>
      <c r="R157" s="77">
        <v>5039.7778185240004</v>
      </c>
      <c r="S157" s="78">
        <v>4.4000000000000003E-3</v>
      </c>
      <c r="T157" s="78">
        <f t="shared" si="5"/>
        <v>1.3881813217269097E-3</v>
      </c>
      <c r="U157" s="78">
        <f>R157/'סכום נכסי הקרן'!$C$42</f>
        <v>1.8578378262785992E-4</v>
      </c>
    </row>
    <row r="158" spans="2:21">
      <c r="B158" t="s">
        <v>697</v>
      </c>
      <c r="C158" t="s">
        <v>698</v>
      </c>
      <c r="D158" t="s">
        <v>100</v>
      </c>
      <c r="E158" t="s">
        <v>123</v>
      </c>
      <c r="F158" t="s">
        <v>678</v>
      </c>
      <c r="G158" t="s">
        <v>360</v>
      </c>
      <c r="H158" t="s">
        <v>685</v>
      </c>
      <c r="I158" t="s">
        <v>207</v>
      </c>
      <c r="J158"/>
      <c r="K158" s="77">
        <v>2.78</v>
      </c>
      <c r="L158" t="s">
        <v>102</v>
      </c>
      <c r="M158" s="78">
        <v>3.3000000000000002E-2</v>
      </c>
      <c r="N158" s="78">
        <v>4.6800000000000001E-2</v>
      </c>
      <c r="O158" s="77">
        <v>15438217.76</v>
      </c>
      <c r="P158" s="77">
        <v>107.69</v>
      </c>
      <c r="Q158" s="77">
        <v>0</v>
      </c>
      <c r="R158" s="77">
        <v>16625.416705743999</v>
      </c>
      <c r="S158" s="78">
        <v>2.4500000000000001E-2</v>
      </c>
      <c r="T158" s="78">
        <f t="shared" si="5"/>
        <v>4.5793869824998605E-3</v>
      </c>
      <c r="U158" s="78">
        <f>R158/'סכום נכסי הקרן'!$C$42</f>
        <v>6.1287082775846079E-4</v>
      </c>
    </row>
    <row r="159" spans="2:21">
      <c r="B159" t="s">
        <v>699</v>
      </c>
      <c r="C159" t="s">
        <v>700</v>
      </c>
      <c r="D159" t="s">
        <v>100</v>
      </c>
      <c r="E159" t="s">
        <v>123</v>
      </c>
      <c r="F159" t="s">
        <v>678</v>
      </c>
      <c r="G159" t="s">
        <v>360</v>
      </c>
      <c r="H159" t="s">
        <v>685</v>
      </c>
      <c r="I159" t="s">
        <v>207</v>
      </c>
      <c r="J159"/>
      <c r="K159" s="77">
        <v>3.02</v>
      </c>
      <c r="L159" t="s">
        <v>102</v>
      </c>
      <c r="M159" s="78">
        <v>3.6499999999999998E-2</v>
      </c>
      <c r="N159" s="78">
        <v>4.7600000000000003E-2</v>
      </c>
      <c r="O159" s="77">
        <v>5057947.33</v>
      </c>
      <c r="P159" s="77">
        <v>101</v>
      </c>
      <c r="Q159" s="77">
        <v>0</v>
      </c>
      <c r="R159" s="77">
        <v>5108.5268033000002</v>
      </c>
      <c r="S159" s="78">
        <v>2.8400000000000002E-2</v>
      </c>
      <c r="T159" s="78">
        <f t="shared" si="5"/>
        <v>1.4071178820258478E-3</v>
      </c>
      <c r="U159" s="78">
        <f>R159/'סכום נכסי הקרן'!$C$42</f>
        <v>1.8831810991438522E-4</v>
      </c>
    </row>
    <row r="160" spans="2:21">
      <c r="B160" t="s">
        <v>701</v>
      </c>
      <c r="C160" t="s">
        <v>702</v>
      </c>
      <c r="D160" t="s">
        <v>100</v>
      </c>
      <c r="E160" t="s">
        <v>123</v>
      </c>
      <c r="F160" t="s">
        <v>703</v>
      </c>
      <c r="G160" t="s">
        <v>360</v>
      </c>
      <c r="H160" t="s">
        <v>685</v>
      </c>
      <c r="I160" t="s">
        <v>207</v>
      </c>
      <c r="J160"/>
      <c r="K160" s="77">
        <v>2.2599999999999998</v>
      </c>
      <c r="L160" t="s">
        <v>102</v>
      </c>
      <c r="M160" s="78">
        <v>1E-3</v>
      </c>
      <c r="N160" s="78">
        <v>3.3300000000000003E-2</v>
      </c>
      <c r="O160" s="77">
        <v>15212721.23</v>
      </c>
      <c r="P160" s="77">
        <v>103.63</v>
      </c>
      <c r="Q160" s="77">
        <v>0</v>
      </c>
      <c r="R160" s="77">
        <v>15764.943010649</v>
      </c>
      <c r="S160" s="78">
        <v>2.69E-2</v>
      </c>
      <c r="T160" s="78">
        <f t="shared" si="5"/>
        <v>4.3423738532746428E-3</v>
      </c>
      <c r="U160" s="78">
        <f>R160/'סכום נכסי הקרן'!$C$42</f>
        <v>5.8115076713615755E-4</v>
      </c>
    </row>
    <row r="161" spans="2:21">
      <c r="B161" t="s">
        <v>704</v>
      </c>
      <c r="C161" t="s">
        <v>705</v>
      </c>
      <c r="D161" t="s">
        <v>100</v>
      </c>
      <c r="E161" t="s">
        <v>123</v>
      </c>
      <c r="F161" t="s">
        <v>703</v>
      </c>
      <c r="G161" t="s">
        <v>360</v>
      </c>
      <c r="H161" t="s">
        <v>685</v>
      </c>
      <c r="I161" t="s">
        <v>207</v>
      </c>
      <c r="J161"/>
      <c r="K161" s="77">
        <v>4.97</v>
      </c>
      <c r="L161" t="s">
        <v>102</v>
      </c>
      <c r="M161" s="78">
        <v>3.0000000000000001E-3</v>
      </c>
      <c r="N161" s="78">
        <v>3.9699999999999999E-2</v>
      </c>
      <c r="O161" s="77">
        <v>8578991.8300000001</v>
      </c>
      <c r="P161" s="77">
        <v>91.94</v>
      </c>
      <c r="Q161" s="77">
        <v>14.18149</v>
      </c>
      <c r="R161" s="77">
        <v>7901.7065785020004</v>
      </c>
      <c r="S161" s="78">
        <v>2.3699999999999999E-2</v>
      </c>
      <c r="T161" s="78">
        <f t="shared" si="5"/>
        <v>2.1764851303019577E-3</v>
      </c>
      <c r="U161" s="78">
        <f>R161/'סכום נכסי הקרן'!$C$42</f>
        <v>2.9128445543249803E-4</v>
      </c>
    </row>
    <row r="162" spans="2:21">
      <c r="B162" t="s">
        <v>706</v>
      </c>
      <c r="C162" t="s">
        <v>707</v>
      </c>
      <c r="D162" t="s">
        <v>100</v>
      </c>
      <c r="E162" t="s">
        <v>123</v>
      </c>
      <c r="F162" t="s">
        <v>703</v>
      </c>
      <c r="G162" t="s">
        <v>360</v>
      </c>
      <c r="H162" t="s">
        <v>685</v>
      </c>
      <c r="I162" t="s">
        <v>207</v>
      </c>
      <c r="J162"/>
      <c r="K162" s="77">
        <v>3.49</v>
      </c>
      <c r="L162" t="s">
        <v>102</v>
      </c>
      <c r="M162" s="78">
        <v>3.0000000000000001E-3</v>
      </c>
      <c r="N162" s="78">
        <v>3.9600000000000003E-2</v>
      </c>
      <c r="O162" s="77">
        <v>12460294.27</v>
      </c>
      <c r="P162" s="77">
        <v>94.81</v>
      </c>
      <c r="Q162" s="77">
        <v>20.080030000000001</v>
      </c>
      <c r="R162" s="77">
        <v>11833.685027387</v>
      </c>
      <c r="S162" s="78">
        <v>2.4500000000000001E-2</v>
      </c>
      <c r="T162" s="78">
        <f t="shared" si="5"/>
        <v>3.2595287160950863E-3</v>
      </c>
      <c r="U162" s="78">
        <f>R162/'סכום נכסי הקרן'!$C$42</f>
        <v>4.3623089072178655E-4</v>
      </c>
    </row>
    <row r="163" spans="2:21">
      <c r="B163" t="s">
        <v>708</v>
      </c>
      <c r="C163" t="s">
        <v>709</v>
      </c>
      <c r="D163" t="s">
        <v>100</v>
      </c>
      <c r="E163" t="s">
        <v>123</v>
      </c>
      <c r="F163" t="s">
        <v>703</v>
      </c>
      <c r="G163" t="s">
        <v>360</v>
      </c>
      <c r="H163" t="s">
        <v>685</v>
      </c>
      <c r="I163" t="s">
        <v>207</v>
      </c>
      <c r="J163"/>
      <c r="K163" s="77">
        <v>3</v>
      </c>
      <c r="L163" t="s">
        <v>102</v>
      </c>
      <c r="M163" s="78">
        <v>3.0000000000000001E-3</v>
      </c>
      <c r="N163" s="78">
        <v>3.8899999999999997E-2</v>
      </c>
      <c r="O163" s="77">
        <v>4796122.6900000004</v>
      </c>
      <c r="P163" s="77">
        <v>92.74</v>
      </c>
      <c r="Q163" s="77">
        <v>7.4273300000000004</v>
      </c>
      <c r="R163" s="77">
        <v>4455.351512706</v>
      </c>
      <c r="S163" s="78">
        <v>1.9199999999999998E-2</v>
      </c>
      <c r="T163" s="78">
        <f t="shared" si="5"/>
        <v>1.2272040503320352E-3</v>
      </c>
      <c r="U163" s="78">
        <f>R163/'סכום נכסי הקרן'!$C$42</f>
        <v>1.6423979127113509E-4</v>
      </c>
    </row>
    <row r="164" spans="2:21">
      <c r="B164" t="s">
        <v>710</v>
      </c>
      <c r="C164" t="s">
        <v>711</v>
      </c>
      <c r="D164" t="s">
        <v>100</v>
      </c>
      <c r="E164" t="s">
        <v>123</v>
      </c>
      <c r="F164" t="s">
        <v>712</v>
      </c>
      <c r="G164" t="s">
        <v>713</v>
      </c>
      <c r="H164" t="s">
        <v>4809</v>
      </c>
      <c r="I164" t="s">
        <v>211</v>
      </c>
      <c r="J164"/>
      <c r="K164" s="77">
        <v>3.02</v>
      </c>
      <c r="L164" t="s">
        <v>102</v>
      </c>
      <c r="M164" s="78">
        <v>1.4800000000000001E-2</v>
      </c>
      <c r="N164" s="78">
        <v>4.7E-2</v>
      </c>
      <c r="O164" s="77">
        <v>25347124.120000001</v>
      </c>
      <c r="P164" s="77">
        <v>99.6</v>
      </c>
      <c r="Q164" s="77">
        <v>0</v>
      </c>
      <c r="R164" s="77">
        <v>25245.735623519999</v>
      </c>
      <c r="S164" s="78">
        <v>2.9100000000000001E-2</v>
      </c>
      <c r="T164" s="78">
        <f t="shared" si="5"/>
        <v>6.9538102487402796E-3</v>
      </c>
      <c r="U164" s="78">
        <f>R164/'סכום נכסי הקרן'!$C$42</f>
        <v>9.3064583960847933E-4</v>
      </c>
    </row>
    <row r="165" spans="2:21">
      <c r="B165" t="s">
        <v>714</v>
      </c>
      <c r="C165" t="s">
        <v>715</v>
      </c>
      <c r="D165" t="s">
        <v>100</v>
      </c>
      <c r="E165" t="s">
        <v>123</v>
      </c>
      <c r="F165" t="s">
        <v>4810</v>
      </c>
      <c r="G165" t="s">
        <v>112</v>
      </c>
      <c r="H165" t="s">
        <v>4809</v>
      </c>
      <c r="I165" t="s">
        <v>211</v>
      </c>
      <c r="J165"/>
      <c r="K165" s="77">
        <v>1.26</v>
      </c>
      <c r="L165" t="s">
        <v>102</v>
      </c>
      <c r="M165" s="78">
        <v>4.9000000000000002E-2</v>
      </c>
      <c r="N165" s="78">
        <v>0</v>
      </c>
      <c r="O165" s="77">
        <v>4197435.74</v>
      </c>
      <c r="P165" s="77">
        <v>22.6</v>
      </c>
      <c r="Q165" s="77">
        <v>0</v>
      </c>
      <c r="R165" s="77">
        <v>948.62047724000001</v>
      </c>
      <c r="S165" s="78">
        <v>9.1999999999999998E-3</v>
      </c>
      <c r="T165" s="78">
        <f t="shared" si="5"/>
        <v>2.6129271474469544E-4</v>
      </c>
      <c r="U165" s="78">
        <f>R165/'סכום נכסי הקרן'!$C$42</f>
        <v>3.4969458354318445E-5</v>
      </c>
    </row>
    <row r="166" spans="2:21">
      <c r="B166" t="s">
        <v>718</v>
      </c>
      <c r="C166" t="s">
        <v>719</v>
      </c>
      <c r="D166" t="s">
        <v>100</v>
      </c>
      <c r="E166" t="s">
        <v>123</v>
      </c>
      <c r="F166" t="s">
        <v>720</v>
      </c>
      <c r="G166" t="s">
        <v>360</v>
      </c>
      <c r="H166" t="s">
        <v>4809</v>
      </c>
      <c r="I166" t="s">
        <v>211</v>
      </c>
      <c r="J166"/>
      <c r="K166" s="77">
        <v>3.25</v>
      </c>
      <c r="L166" t="s">
        <v>102</v>
      </c>
      <c r="M166" s="78">
        <v>1.9E-2</v>
      </c>
      <c r="N166" s="78">
        <v>3.5200000000000002E-2</v>
      </c>
      <c r="O166" s="77">
        <v>12312173.210000001</v>
      </c>
      <c r="P166" s="77">
        <v>101.4</v>
      </c>
      <c r="Q166" s="77">
        <v>327.11396999999999</v>
      </c>
      <c r="R166" s="77">
        <v>12811.657604939999</v>
      </c>
      <c r="S166" s="78">
        <v>2.2599999999999999E-2</v>
      </c>
      <c r="T166" s="78">
        <f t="shared" si="5"/>
        <v>3.5289063184826843E-3</v>
      </c>
      <c r="U166" s="78">
        <f>R166/'סכום נכסי הקרן'!$C$42</f>
        <v>4.7228236983586503E-4</v>
      </c>
    </row>
    <row r="167" spans="2:21">
      <c r="B167" t="s">
        <v>721</v>
      </c>
      <c r="C167" t="s">
        <v>722</v>
      </c>
      <c r="D167" t="s">
        <v>100</v>
      </c>
      <c r="E167" t="s">
        <v>123</v>
      </c>
      <c r="F167" t="s">
        <v>723</v>
      </c>
      <c r="G167" t="s">
        <v>371</v>
      </c>
      <c r="H167" t="s">
        <v>4809</v>
      </c>
      <c r="I167" t="s">
        <v>211</v>
      </c>
      <c r="J167"/>
      <c r="K167" s="77">
        <v>2.36</v>
      </c>
      <c r="L167" t="s">
        <v>102</v>
      </c>
      <c r="M167" s="78">
        <v>1.6400000000000001E-2</v>
      </c>
      <c r="N167" s="78">
        <v>3.6499999999999998E-2</v>
      </c>
      <c r="O167" s="77">
        <v>5410197.3600000003</v>
      </c>
      <c r="P167" s="77">
        <v>106.4</v>
      </c>
      <c r="Q167" s="77">
        <v>244.63156000000001</v>
      </c>
      <c r="R167" s="77">
        <v>6001.0815510399998</v>
      </c>
      <c r="S167" s="78">
        <v>2.07E-2</v>
      </c>
      <c r="T167" s="78">
        <f t="shared" si="5"/>
        <v>1.6529675750177138E-3</v>
      </c>
      <c r="U167" s="78">
        <f>R167/'סכום נכסי הקרן'!$C$42</f>
        <v>2.2122078999446795E-4</v>
      </c>
    </row>
    <row r="168" spans="2:21">
      <c r="B168" s="79" t="s">
        <v>265</v>
      </c>
      <c r="C168" s="16"/>
      <c r="D168" s="16"/>
      <c r="E168" s="16"/>
      <c r="F168" s="16"/>
      <c r="K168" s="81">
        <v>4</v>
      </c>
      <c r="N168" s="80">
        <v>5.9700000000000003E-2</v>
      </c>
      <c r="O168" s="81">
        <f>SUM(O169:O249)</f>
        <v>457177921.79999995</v>
      </c>
      <c r="Q168" s="81">
        <f t="shared" ref="Q168:R168" si="6">SUM(Q169:Q249)</f>
        <v>1891.9938299999999</v>
      </c>
      <c r="R168" s="81">
        <f t="shared" si="6"/>
        <v>419366.37730777211</v>
      </c>
      <c r="T168" s="80">
        <f t="shared" si="5"/>
        <v>0.11551234854028251</v>
      </c>
      <c r="U168" s="80">
        <f>R168/'סכום נכסי הקרן'!$C$42</f>
        <v>1.5459306875952351E-2</v>
      </c>
    </row>
    <row r="169" spans="2:21">
      <c r="B169" t="s">
        <v>724</v>
      </c>
      <c r="C169" t="s">
        <v>725</v>
      </c>
      <c r="D169" t="s">
        <v>100</v>
      </c>
      <c r="E169" t="s">
        <v>123</v>
      </c>
      <c r="F169" t="s">
        <v>549</v>
      </c>
      <c r="G169" t="s">
        <v>345</v>
      </c>
      <c r="H169" t="s">
        <v>346</v>
      </c>
      <c r="I169" t="s">
        <v>148</v>
      </c>
      <c r="J169"/>
      <c r="K169" s="77">
        <v>3.32</v>
      </c>
      <c r="L169" t="s">
        <v>102</v>
      </c>
      <c r="M169" s="78">
        <v>2.6800000000000001E-2</v>
      </c>
      <c r="N169" s="78">
        <v>4.9799999999999997E-2</v>
      </c>
      <c r="O169" s="77">
        <v>0.41</v>
      </c>
      <c r="P169" s="77">
        <v>94.81</v>
      </c>
      <c r="Q169" s="77">
        <v>0</v>
      </c>
      <c r="R169" s="77">
        <v>3.8872100000000002E-4</v>
      </c>
      <c r="S169" s="78">
        <v>0</v>
      </c>
      <c r="T169" s="78">
        <f t="shared" si="5"/>
        <v>1.0707123428727722E-10</v>
      </c>
      <c r="U169" s="78">
        <f>R169/'סכום נכסי הקרן'!$C$42</f>
        <v>1.432961141688481E-11</v>
      </c>
    </row>
    <row r="170" spans="2:21">
      <c r="B170" t="s">
        <v>726</v>
      </c>
      <c r="C170" t="s">
        <v>727</v>
      </c>
      <c r="D170" t="s">
        <v>100</v>
      </c>
      <c r="E170" t="s">
        <v>123</v>
      </c>
      <c r="F170" t="s">
        <v>363</v>
      </c>
      <c r="G170" t="s">
        <v>345</v>
      </c>
      <c r="H170" t="s">
        <v>346</v>
      </c>
      <c r="I170" t="s">
        <v>148</v>
      </c>
      <c r="J170"/>
      <c r="K170" s="77">
        <v>3.74</v>
      </c>
      <c r="L170" t="s">
        <v>102</v>
      </c>
      <c r="M170" s="78">
        <v>2.5000000000000001E-2</v>
      </c>
      <c r="N170" s="78">
        <v>4.9700000000000001E-2</v>
      </c>
      <c r="O170" s="77">
        <v>0.09</v>
      </c>
      <c r="P170" s="77">
        <v>93.11</v>
      </c>
      <c r="Q170" s="77">
        <v>0</v>
      </c>
      <c r="R170" s="77">
        <v>8.3799000000000002E-5</v>
      </c>
      <c r="S170" s="78">
        <v>0</v>
      </c>
      <c r="T170" s="78">
        <f t="shared" si="5"/>
        <v>2.3082010907667822E-11</v>
      </c>
      <c r="U170" s="78">
        <f>R170/'סכום נכסי הקרן'!$C$42</f>
        <v>3.0891233227006778E-12</v>
      </c>
    </row>
    <row r="171" spans="2:21">
      <c r="B171" t="s">
        <v>728</v>
      </c>
      <c r="C171" t="s">
        <v>729</v>
      </c>
      <c r="D171" t="s">
        <v>100</v>
      </c>
      <c r="E171" t="s">
        <v>123</v>
      </c>
      <c r="F171" t="s">
        <v>730</v>
      </c>
      <c r="G171" t="s">
        <v>731</v>
      </c>
      <c r="H171" t="s">
        <v>206</v>
      </c>
      <c r="I171" t="s">
        <v>207</v>
      </c>
      <c r="J171"/>
      <c r="K171" s="77">
        <v>0.17</v>
      </c>
      <c r="L171" t="s">
        <v>102</v>
      </c>
      <c r="M171" s="78">
        <v>5.7000000000000002E-2</v>
      </c>
      <c r="N171" s="78">
        <v>1.0800000000000001E-2</v>
      </c>
      <c r="O171" s="77">
        <v>1.0900000000000001</v>
      </c>
      <c r="P171" s="77">
        <v>102.66</v>
      </c>
      <c r="Q171" s="77">
        <v>0</v>
      </c>
      <c r="R171" s="77">
        <v>1.1189939999999999E-3</v>
      </c>
      <c r="S171" s="78">
        <v>0</v>
      </c>
      <c r="T171" s="78">
        <f t="shared" si="5"/>
        <v>3.082212402727341E-10</v>
      </c>
      <c r="U171" s="78">
        <f>R171/'סכום נכסי הקרן'!$C$42</f>
        <v>4.1250020446092693E-11</v>
      </c>
    </row>
    <row r="172" spans="2:21">
      <c r="B172" t="s">
        <v>732</v>
      </c>
      <c r="C172" t="s">
        <v>733</v>
      </c>
      <c r="D172" t="s">
        <v>100</v>
      </c>
      <c r="E172" t="s">
        <v>123</v>
      </c>
      <c r="F172" t="s">
        <v>734</v>
      </c>
      <c r="G172" t="s">
        <v>519</v>
      </c>
      <c r="H172" t="s">
        <v>405</v>
      </c>
      <c r="I172" t="s">
        <v>207</v>
      </c>
      <c r="J172"/>
      <c r="K172" s="77">
        <v>8.19</v>
      </c>
      <c r="L172" t="s">
        <v>102</v>
      </c>
      <c r="M172" s="78">
        <v>2.4E-2</v>
      </c>
      <c r="N172" s="78">
        <v>5.3800000000000001E-2</v>
      </c>
      <c r="O172" s="77">
        <v>0.61</v>
      </c>
      <c r="P172" s="77">
        <v>79.239999999999995</v>
      </c>
      <c r="Q172" s="77">
        <v>0</v>
      </c>
      <c r="R172" s="77">
        <v>4.8336400000000002E-4</v>
      </c>
      <c r="S172" s="78">
        <v>0</v>
      </c>
      <c r="T172" s="78">
        <f t="shared" si="5"/>
        <v>1.3314017017355754E-10</v>
      </c>
      <c r="U172" s="78">
        <f>R172/'סכום נכסי הקרן'!$C$42</f>
        <v>1.7818482389454412E-11</v>
      </c>
    </row>
    <row r="173" spans="2:21">
      <c r="B173" t="s">
        <v>735</v>
      </c>
      <c r="C173" t="s">
        <v>736</v>
      </c>
      <c r="D173" t="s">
        <v>100</v>
      </c>
      <c r="E173" t="s">
        <v>123</v>
      </c>
      <c r="F173" t="s">
        <v>404</v>
      </c>
      <c r="G173" t="s">
        <v>360</v>
      </c>
      <c r="H173" t="s">
        <v>405</v>
      </c>
      <c r="I173" t="s">
        <v>207</v>
      </c>
      <c r="J173"/>
      <c r="K173" s="77">
        <v>5.8</v>
      </c>
      <c r="L173" t="s">
        <v>102</v>
      </c>
      <c r="M173" s="78">
        <v>2.5499999999999998E-2</v>
      </c>
      <c r="N173" s="78">
        <v>5.57E-2</v>
      </c>
      <c r="O173" s="77">
        <v>22867233.059999999</v>
      </c>
      <c r="P173" s="77">
        <v>84.91</v>
      </c>
      <c r="Q173" s="77">
        <v>0</v>
      </c>
      <c r="R173" s="77">
        <v>19416.567591245999</v>
      </c>
      <c r="S173" s="78">
        <v>1.6799999999999999E-2</v>
      </c>
      <c r="T173" s="78">
        <f t="shared" si="5"/>
        <v>5.3481953833650715E-3</v>
      </c>
      <c r="U173" s="78">
        <f>R173/'סכום נכסי הקרן'!$C$42</f>
        <v>7.1576238132808423E-4</v>
      </c>
    </row>
    <row r="174" spans="2:21">
      <c r="B174" t="s">
        <v>737</v>
      </c>
      <c r="C174" t="s">
        <v>738</v>
      </c>
      <c r="D174" t="s">
        <v>100</v>
      </c>
      <c r="E174" t="s">
        <v>123</v>
      </c>
      <c r="F174" t="s">
        <v>739</v>
      </c>
      <c r="G174" t="s">
        <v>740</v>
      </c>
      <c r="H174" t="s">
        <v>405</v>
      </c>
      <c r="I174" t="s">
        <v>207</v>
      </c>
      <c r="J174"/>
      <c r="K174" s="77">
        <v>3.8</v>
      </c>
      <c r="L174" t="s">
        <v>102</v>
      </c>
      <c r="M174" s="78">
        <v>2.24E-2</v>
      </c>
      <c r="N174" s="78">
        <v>5.3699999999999998E-2</v>
      </c>
      <c r="O174" s="77">
        <v>0.5</v>
      </c>
      <c r="P174" s="77">
        <v>89.71</v>
      </c>
      <c r="Q174" s="77">
        <v>0</v>
      </c>
      <c r="R174" s="77">
        <v>4.4854999999999998E-4</v>
      </c>
      <c r="S174" s="78">
        <v>0</v>
      </c>
      <c r="T174" s="78">
        <f t="shared" si="5"/>
        <v>1.2355082987427535E-10</v>
      </c>
      <c r="U174" s="78">
        <f>R174/'סכום נכסי הקרן'!$C$42</f>
        <v>1.6535116963178424E-11</v>
      </c>
    </row>
    <row r="175" spans="2:21">
      <c r="B175" t="s">
        <v>741</v>
      </c>
      <c r="C175" t="s">
        <v>742</v>
      </c>
      <c r="D175" t="s">
        <v>100</v>
      </c>
      <c r="E175" t="s">
        <v>123</v>
      </c>
      <c r="F175" t="s">
        <v>743</v>
      </c>
      <c r="G175" t="s">
        <v>744</v>
      </c>
      <c r="H175" t="s">
        <v>405</v>
      </c>
      <c r="I175" t="s">
        <v>207</v>
      </c>
      <c r="J175"/>
      <c r="K175" s="77">
        <v>4.09</v>
      </c>
      <c r="L175" t="s">
        <v>102</v>
      </c>
      <c r="M175" s="78">
        <v>3.5200000000000002E-2</v>
      </c>
      <c r="N175" s="78">
        <v>5.1799999999999999E-2</v>
      </c>
      <c r="O175" s="77">
        <v>0.88</v>
      </c>
      <c r="P175" s="77">
        <v>94.11</v>
      </c>
      <c r="Q175" s="77">
        <v>0</v>
      </c>
      <c r="R175" s="77">
        <v>8.28168E-4</v>
      </c>
      <c r="S175" s="78">
        <v>0</v>
      </c>
      <c r="T175" s="78">
        <f t="shared" si="5"/>
        <v>2.2811468883138754E-10</v>
      </c>
      <c r="U175" s="78">
        <f>R175/'סכום נכסי הקרן'!$C$42</f>
        <v>3.0529160060554122E-11</v>
      </c>
    </row>
    <row r="176" spans="2:21">
      <c r="B176" t="s">
        <v>745</v>
      </c>
      <c r="C176" t="s">
        <v>746</v>
      </c>
      <c r="D176" t="s">
        <v>100</v>
      </c>
      <c r="E176" t="s">
        <v>123</v>
      </c>
      <c r="F176" t="s">
        <v>458</v>
      </c>
      <c r="G176" t="s">
        <v>360</v>
      </c>
      <c r="H176" t="s">
        <v>413</v>
      </c>
      <c r="I176" t="s">
        <v>148</v>
      </c>
      <c r="J176"/>
      <c r="K176" s="77">
        <v>1.21</v>
      </c>
      <c r="L176" t="s">
        <v>102</v>
      </c>
      <c r="M176" s="78">
        <v>3.39E-2</v>
      </c>
      <c r="N176" s="78">
        <v>5.7500000000000002E-2</v>
      </c>
      <c r="O176" s="77">
        <v>0.19</v>
      </c>
      <c r="P176" s="77">
        <v>99.8</v>
      </c>
      <c r="Q176" s="77">
        <v>0</v>
      </c>
      <c r="R176" s="77">
        <v>1.8961999999999999E-4</v>
      </c>
      <c r="S176" s="78">
        <v>0</v>
      </c>
      <c r="T176" s="78">
        <f t="shared" si="5"/>
        <v>5.2229870384037663E-11</v>
      </c>
      <c r="U176" s="78">
        <f>R176/'סכום נכסי הקרן'!$C$42</f>
        <v>6.9900543496999061E-12</v>
      </c>
    </row>
    <row r="177" spans="2:21">
      <c r="B177" t="s">
        <v>747</v>
      </c>
      <c r="C177" t="s">
        <v>748</v>
      </c>
      <c r="D177" t="s">
        <v>100</v>
      </c>
      <c r="E177" t="s">
        <v>123</v>
      </c>
      <c r="F177" t="s">
        <v>458</v>
      </c>
      <c r="G177" t="s">
        <v>360</v>
      </c>
      <c r="H177" t="s">
        <v>413</v>
      </c>
      <c r="I177" t="s">
        <v>148</v>
      </c>
      <c r="J177"/>
      <c r="K177" s="77">
        <v>6.11</v>
      </c>
      <c r="L177" t="s">
        <v>102</v>
      </c>
      <c r="M177" s="78">
        <v>2.4400000000000002E-2</v>
      </c>
      <c r="N177" s="78">
        <v>5.6000000000000001E-2</v>
      </c>
      <c r="O177" s="77">
        <v>0.61</v>
      </c>
      <c r="P177" s="77">
        <v>84.62</v>
      </c>
      <c r="Q177" s="77">
        <v>0</v>
      </c>
      <c r="R177" s="77">
        <v>5.1618200000000001E-4</v>
      </c>
      <c r="S177" s="78">
        <v>0</v>
      </c>
      <c r="T177" s="78">
        <f t="shared" si="5"/>
        <v>1.4217972236353407E-10</v>
      </c>
      <c r="U177" s="78">
        <f>R177/'סכום נכסי הקרן'!$C$42</f>
        <v>1.9028268296259874E-11</v>
      </c>
    </row>
    <row r="178" spans="2:21">
      <c r="B178" t="s">
        <v>749</v>
      </c>
      <c r="C178" t="s">
        <v>750</v>
      </c>
      <c r="D178" t="s">
        <v>100</v>
      </c>
      <c r="E178" t="s">
        <v>123</v>
      </c>
      <c r="F178" t="s">
        <v>751</v>
      </c>
      <c r="G178" t="s">
        <v>477</v>
      </c>
      <c r="H178" t="s">
        <v>413</v>
      </c>
      <c r="I178" t="s">
        <v>148</v>
      </c>
      <c r="J178"/>
      <c r="K178" s="77">
        <v>5.39</v>
      </c>
      <c r="L178" t="s">
        <v>102</v>
      </c>
      <c r="M178" s="78">
        <v>1.95E-2</v>
      </c>
      <c r="N178" s="78">
        <v>5.3600000000000002E-2</v>
      </c>
      <c r="O178" s="77">
        <v>195310.68</v>
      </c>
      <c r="P178" s="77">
        <v>83.94</v>
      </c>
      <c r="Q178" s="77">
        <v>0</v>
      </c>
      <c r="R178" s="77">
        <v>163.943784792</v>
      </c>
      <c r="S178" s="78">
        <v>2.0000000000000001E-4</v>
      </c>
      <c r="T178" s="78">
        <f t="shared" si="5"/>
        <v>4.5157486710023868E-5</v>
      </c>
      <c r="U178" s="78">
        <f>R178/'סכום נכסי הקרן'!$C$42</f>
        <v>6.0435395316505909E-6</v>
      </c>
    </row>
    <row r="179" spans="2:21">
      <c r="B179" t="s">
        <v>752</v>
      </c>
      <c r="C179" t="s">
        <v>753</v>
      </c>
      <c r="D179" t="s">
        <v>100</v>
      </c>
      <c r="E179" t="s">
        <v>123</v>
      </c>
      <c r="F179" t="s">
        <v>754</v>
      </c>
      <c r="G179" t="s">
        <v>360</v>
      </c>
      <c r="H179" t="s">
        <v>405</v>
      </c>
      <c r="I179" t="s">
        <v>207</v>
      </c>
      <c r="J179"/>
      <c r="K179" s="77">
        <v>1.06</v>
      </c>
      <c r="L179" t="s">
        <v>102</v>
      </c>
      <c r="M179" s="78">
        <v>2.5499999999999998E-2</v>
      </c>
      <c r="N179" s="78">
        <v>5.2600000000000001E-2</v>
      </c>
      <c r="O179" s="77">
        <v>3665065.87</v>
      </c>
      <c r="P179" s="77">
        <v>97.92</v>
      </c>
      <c r="Q179" s="77">
        <v>0</v>
      </c>
      <c r="R179" s="77">
        <v>3588.8324999040001</v>
      </c>
      <c r="S179" s="78">
        <v>1.8200000000000001E-2</v>
      </c>
      <c r="T179" s="78">
        <f t="shared" si="5"/>
        <v>9.8852576890627467E-4</v>
      </c>
      <c r="U179" s="78">
        <f>R179/'סכום נכסי הקרן'!$C$42</f>
        <v>1.3229687915989002E-4</v>
      </c>
    </row>
    <row r="180" spans="2:21">
      <c r="B180" t="s">
        <v>755</v>
      </c>
      <c r="C180" t="s">
        <v>756</v>
      </c>
      <c r="D180" t="s">
        <v>100</v>
      </c>
      <c r="E180" t="s">
        <v>123</v>
      </c>
      <c r="F180" t="s">
        <v>505</v>
      </c>
      <c r="G180" t="s">
        <v>127</v>
      </c>
      <c r="H180" t="s">
        <v>405</v>
      </c>
      <c r="I180" t="s">
        <v>207</v>
      </c>
      <c r="J180"/>
      <c r="K180" s="77">
        <v>1.43</v>
      </c>
      <c r="L180" t="s">
        <v>102</v>
      </c>
      <c r="M180" s="78">
        <v>2.7E-2</v>
      </c>
      <c r="N180" s="78">
        <v>5.7200000000000001E-2</v>
      </c>
      <c r="O180" s="77">
        <v>131020.84</v>
      </c>
      <c r="P180" s="77">
        <v>96.02</v>
      </c>
      <c r="Q180" s="77">
        <v>0</v>
      </c>
      <c r="R180" s="77">
        <v>125.806210568</v>
      </c>
      <c r="S180" s="78">
        <v>6.9999999999999999E-4</v>
      </c>
      <c r="T180" s="78">
        <f t="shared" si="5"/>
        <v>3.4652684692931068E-5</v>
      </c>
      <c r="U180" s="78">
        <f>R180/'סכום נכסי הקרן'!$C$42</f>
        <v>4.6376555711428686E-6</v>
      </c>
    </row>
    <row r="181" spans="2:21">
      <c r="B181" t="s">
        <v>757</v>
      </c>
      <c r="C181" t="s">
        <v>758</v>
      </c>
      <c r="D181" t="s">
        <v>100</v>
      </c>
      <c r="E181" t="s">
        <v>123</v>
      </c>
      <c r="F181" t="s">
        <v>505</v>
      </c>
      <c r="G181" t="s">
        <v>127</v>
      </c>
      <c r="H181" t="s">
        <v>405</v>
      </c>
      <c r="I181" t="s">
        <v>207</v>
      </c>
      <c r="J181"/>
      <c r="K181" s="77">
        <v>3.71</v>
      </c>
      <c r="L181" t="s">
        <v>102</v>
      </c>
      <c r="M181" s="78">
        <v>4.5600000000000002E-2</v>
      </c>
      <c r="N181" s="78">
        <v>5.6399999999999999E-2</v>
      </c>
      <c r="O181" s="77">
        <v>5605269.3200000003</v>
      </c>
      <c r="P181" s="77">
        <v>96.5</v>
      </c>
      <c r="Q181" s="77">
        <v>0</v>
      </c>
      <c r="R181" s="77">
        <v>5409.0848937999999</v>
      </c>
      <c r="S181" s="78">
        <v>0.02</v>
      </c>
      <c r="T181" s="78">
        <f t="shared" si="5"/>
        <v>1.4899050885952437E-3</v>
      </c>
      <c r="U181" s="78">
        <f>R181/'סכום נכסי הקרן'!$C$42</f>
        <v>1.9939772908871822E-4</v>
      </c>
    </row>
    <row r="182" spans="2:21">
      <c r="B182" t="s">
        <v>759</v>
      </c>
      <c r="C182" t="s">
        <v>760</v>
      </c>
      <c r="D182" t="s">
        <v>100</v>
      </c>
      <c r="E182" t="s">
        <v>123</v>
      </c>
      <c r="F182" t="s">
        <v>522</v>
      </c>
      <c r="G182" t="s">
        <v>131</v>
      </c>
      <c r="H182" t="s">
        <v>523</v>
      </c>
      <c r="I182" t="s">
        <v>148</v>
      </c>
      <c r="J182"/>
      <c r="K182" s="77">
        <v>8.61</v>
      </c>
      <c r="L182" t="s">
        <v>102</v>
      </c>
      <c r="M182" s="78">
        <v>2.7900000000000001E-2</v>
      </c>
      <c r="N182" s="78">
        <v>5.4899999999999997E-2</v>
      </c>
      <c r="O182" s="77">
        <v>5468604.8799999999</v>
      </c>
      <c r="P182" s="77">
        <v>80.599999999999994</v>
      </c>
      <c r="Q182" s="77">
        <v>0</v>
      </c>
      <c r="R182" s="77">
        <v>4407.6955332799998</v>
      </c>
      <c r="S182" s="78">
        <v>1.2699999999999999E-2</v>
      </c>
      <c r="T182" s="78">
        <f t="shared" si="5"/>
        <v>1.21407745172195E-3</v>
      </c>
      <c r="U182" s="78">
        <f>R182/'סכום נכסי הקרן'!$C$42</f>
        <v>1.6248302570697561E-4</v>
      </c>
    </row>
    <row r="183" spans="2:21">
      <c r="B183" t="s">
        <v>761</v>
      </c>
      <c r="C183" t="s">
        <v>762</v>
      </c>
      <c r="D183" t="s">
        <v>100</v>
      </c>
      <c r="E183" t="s">
        <v>123</v>
      </c>
      <c r="F183" t="s">
        <v>522</v>
      </c>
      <c r="G183" t="s">
        <v>131</v>
      </c>
      <c r="H183" t="s">
        <v>523</v>
      </c>
      <c r="I183" t="s">
        <v>148</v>
      </c>
      <c r="J183"/>
      <c r="K183" s="77">
        <v>1.1299999999999999</v>
      </c>
      <c r="L183" t="s">
        <v>102</v>
      </c>
      <c r="M183" s="78">
        <v>3.6499999999999998E-2</v>
      </c>
      <c r="N183" s="78">
        <v>5.3999999999999999E-2</v>
      </c>
      <c r="O183" s="77">
        <v>0.39</v>
      </c>
      <c r="P183" s="77">
        <v>99.41</v>
      </c>
      <c r="Q183" s="77">
        <v>0</v>
      </c>
      <c r="R183" s="77">
        <v>3.8769899999999998E-4</v>
      </c>
      <c r="S183" s="78">
        <v>0</v>
      </c>
      <c r="T183" s="78">
        <f t="shared" si="5"/>
        <v>1.0678972955395537E-10</v>
      </c>
      <c r="U183" s="78">
        <f>R183/'סכום נכסי הקרן'!$C$42</f>
        <v>1.4291936933468537E-11</v>
      </c>
    </row>
    <row r="184" spans="2:21">
      <c r="B184" t="s">
        <v>763</v>
      </c>
      <c r="C184" t="s">
        <v>764</v>
      </c>
      <c r="D184" t="s">
        <v>100</v>
      </c>
      <c r="E184" t="s">
        <v>123</v>
      </c>
      <c r="F184" t="s">
        <v>765</v>
      </c>
      <c r="G184" t="s">
        <v>128</v>
      </c>
      <c r="H184" t="s">
        <v>523</v>
      </c>
      <c r="I184" t="s">
        <v>148</v>
      </c>
      <c r="J184"/>
      <c r="K184" s="77">
        <v>1.51</v>
      </c>
      <c r="L184" t="s">
        <v>102</v>
      </c>
      <c r="M184" s="78">
        <v>6.0999999999999999E-2</v>
      </c>
      <c r="N184" s="78">
        <v>6.0100000000000001E-2</v>
      </c>
      <c r="O184" s="77">
        <v>11718439</v>
      </c>
      <c r="P184" s="77">
        <v>102.98</v>
      </c>
      <c r="Q184" s="77">
        <v>0</v>
      </c>
      <c r="R184" s="77">
        <v>12067.6484822</v>
      </c>
      <c r="S184" s="78">
        <v>3.04E-2</v>
      </c>
      <c r="T184" s="78">
        <f t="shared" si="5"/>
        <v>3.3239727669308874E-3</v>
      </c>
      <c r="U184" s="78">
        <f>R184/'סכום נכסי הקרן'!$C$42</f>
        <v>4.4485559942860243E-4</v>
      </c>
    </row>
    <row r="185" spans="2:21">
      <c r="B185" t="s">
        <v>766</v>
      </c>
      <c r="C185" t="s">
        <v>767</v>
      </c>
      <c r="D185" t="s">
        <v>100</v>
      </c>
      <c r="E185" t="s">
        <v>123</v>
      </c>
      <c r="F185" t="s">
        <v>558</v>
      </c>
      <c r="G185" t="s">
        <v>477</v>
      </c>
      <c r="H185" t="s">
        <v>523</v>
      </c>
      <c r="I185" t="s">
        <v>148</v>
      </c>
      <c r="J185"/>
      <c r="K185" s="77">
        <v>7.21</v>
      </c>
      <c r="L185" t="s">
        <v>102</v>
      </c>
      <c r="M185" s="78">
        <v>3.0499999999999999E-2</v>
      </c>
      <c r="N185" s="78">
        <v>5.62E-2</v>
      </c>
      <c r="O185" s="77">
        <v>9734533.3399999999</v>
      </c>
      <c r="P185" s="77">
        <v>84.73</v>
      </c>
      <c r="Q185" s="77">
        <v>0</v>
      </c>
      <c r="R185" s="77">
        <v>8248.0700989819998</v>
      </c>
      <c r="S185" s="78">
        <v>1.43E-2</v>
      </c>
      <c r="T185" s="78">
        <f t="shared" si="5"/>
        <v>2.2718892109919132E-3</v>
      </c>
      <c r="U185" s="78">
        <f>R185/'סכום נכסי הקרן'!$C$42</f>
        <v>3.0405262246608412E-4</v>
      </c>
    </row>
    <row r="186" spans="2:21">
      <c r="B186" t="s">
        <v>768</v>
      </c>
      <c r="C186" t="s">
        <v>769</v>
      </c>
      <c r="D186" t="s">
        <v>100</v>
      </c>
      <c r="E186" t="s">
        <v>123</v>
      </c>
      <c r="F186" t="s">
        <v>558</v>
      </c>
      <c r="G186" t="s">
        <v>477</v>
      </c>
      <c r="H186" t="s">
        <v>523</v>
      </c>
      <c r="I186" t="s">
        <v>148</v>
      </c>
      <c r="J186"/>
      <c r="K186" s="77">
        <v>2.65</v>
      </c>
      <c r="L186" t="s">
        <v>102</v>
      </c>
      <c r="M186" s="78">
        <v>2.9100000000000001E-2</v>
      </c>
      <c r="N186" s="78">
        <v>5.1900000000000002E-2</v>
      </c>
      <c r="O186" s="77">
        <v>4640424.49</v>
      </c>
      <c r="P186" s="77">
        <v>94.88</v>
      </c>
      <c r="Q186" s="77">
        <v>0</v>
      </c>
      <c r="R186" s="77">
        <v>4402.8347561119999</v>
      </c>
      <c r="S186" s="78">
        <v>7.7000000000000002E-3</v>
      </c>
      <c r="T186" s="78">
        <f t="shared" si="5"/>
        <v>1.2127385752244797E-3</v>
      </c>
      <c r="U186" s="78">
        <f>R186/'סכום נכסי הקרן'!$C$42</f>
        <v>1.6230384051244917E-4</v>
      </c>
    </row>
    <row r="187" spans="2:21">
      <c r="B187" t="s">
        <v>770</v>
      </c>
      <c r="C187" t="s">
        <v>771</v>
      </c>
      <c r="D187" t="s">
        <v>100</v>
      </c>
      <c r="E187" t="s">
        <v>123</v>
      </c>
      <c r="F187" t="s">
        <v>558</v>
      </c>
      <c r="G187" t="s">
        <v>477</v>
      </c>
      <c r="H187" t="s">
        <v>523</v>
      </c>
      <c r="I187" t="s">
        <v>148</v>
      </c>
      <c r="J187"/>
      <c r="K187" s="77">
        <v>6.45</v>
      </c>
      <c r="L187" t="s">
        <v>102</v>
      </c>
      <c r="M187" s="78">
        <v>3.0499999999999999E-2</v>
      </c>
      <c r="N187" s="78">
        <v>5.5899999999999998E-2</v>
      </c>
      <c r="O187" s="77">
        <v>13087573.1</v>
      </c>
      <c r="P187" s="77">
        <v>86.53</v>
      </c>
      <c r="Q187" s="77">
        <v>0</v>
      </c>
      <c r="R187" s="77">
        <v>11324.677003430001</v>
      </c>
      <c r="S187" s="78">
        <v>1.7999999999999999E-2</v>
      </c>
      <c r="T187" s="78">
        <f t="shared" si="5"/>
        <v>3.1193250291648611E-3</v>
      </c>
      <c r="U187" s="78">
        <f>R187/'סכום נכסי הקרן'!$C$42</f>
        <v>4.1746708019603621E-4</v>
      </c>
    </row>
    <row r="188" spans="2:21">
      <c r="B188" t="s">
        <v>772</v>
      </c>
      <c r="C188" t="s">
        <v>773</v>
      </c>
      <c r="D188" t="s">
        <v>100</v>
      </c>
      <c r="E188" t="s">
        <v>123</v>
      </c>
      <c r="F188" t="s">
        <v>558</v>
      </c>
      <c r="G188" t="s">
        <v>477</v>
      </c>
      <c r="H188" t="s">
        <v>523</v>
      </c>
      <c r="I188" t="s">
        <v>148</v>
      </c>
      <c r="J188"/>
      <c r="K188" s="77">
        <v>8.07</v>
      </c>
      <c r="L188" t="s">
        <v>102</v>
      </c>
      <c r="M188" s="78">
        <v>2.63E-2</v>
      </c>
      <c r="N188" s="78">
        <v>5.62E-2</v>
      </c>
      <c r="O188" s="77">
        <v>14062126.77</v>
      </c>
      <c r="P188" s="77">
        <v>79.77</v>
      </c>
      <c r="Q188" s="77">
        <v>0</v>
      </c>
      <c r="R188" s="77">
        <v>11217.358524429001</v>
      </c>
      <c r="S188" s="78">
        <v>2.0299999999999999E-2</v>
      </c>
      <c r="T188" s="78">
        <f t="shared" si="5"/>
        <v>3.0897646966681082E-3</v>
      </c>
      <c r="U188" s="78">
        <f>R188/'סכום נכסי הקרן'!$C$42</f>
        <v>4.1351094687178705E-4</v>
      </c>
    </row>
    <row r="189" spans="2:21">
      <c r="B189" t="s">
        <v>774</v>
      </c>
      <c r="C189" t="s">
        <v>775</v>
      </c>
      <c r="D189" t="s">
        <v>100</v>
      </c>
      <c r="E189" t="s">
        <v>123</v>
      </c>
      <c r="F189" t="s">
        <v>558</v>
      </c>
      <c r="G189" t="s">
        <v>477</v>
      </c>
      <c r="H189" t="s">
        <v>523</v>
      </c>
      <c r="I189" t="s">
        <v>148</v>
      </c>
      <c r="J189"/>
      <c r="K189" s="77">
        <v>4.75</v>
      </c>
      <c r="L189" t="s">
        <v>102</v>
      </c>
      <c r="M189" s="78">
        <v>3.95E-2</v>
      </c>
      <c r="N189" s="78">
        <v>5.1200000000000002E-2</v>
      </c>
      <c r="O189" s="77">
        <v>0.28999999999999998</v>
      </c>
      <c r="P189" s="77">
        <v>95.79</v>
      </c>
      <c r="Q189" s="77">
        <v>0</v>
      </c>
      <c r="R189" s="77">
        <v>2.77791E-4</v>
      </c>
      <c r="S189" s="78">
        <v>0</v>
      </c>
      <c r="T189" s="78">
        <f t="shared" si="5"/>
        <v>7.6516126589242727E-11</v>
      </c>
      <c r="U189" s="78">
        <f>R189/'סכום נכסי הקרן'!$C$42</f>
        <v>1.0240344836290934E-11</v>
      </c>
    </row>
    <row r="190" spans="2:21">
      <c r="B190" t="s">
        <v>776</v>
      </c>
      <c r="C190" t="s">
        <v>777</v>
      </c>
      <c r="D190" t="s">
        <v>100</v>
      </c>
      <c r="E190" t="s">
        <v>123</v>
      </c>
      <c r="F190" t="s">
        <v>567</v>
      </c>
      <c r="G190" t="s">
        <v>477</v>
      </c>
      <c r="H190" t="s">
        <v>523</v>
      </c>
      <c r="I190" t="s">
        <v>148</v>
      </c>
      <c r="J190"/>
      <c r="K190" s="77">
        <v>5.98</v>
      </c>
      <c r="L190" t="s">
        <v>102</v>
      </c>
      <c r="M190" s="78">
        <v>2.64E-2</v>
      </c>
      <c r="N190" s="78">
        <v>5.4699999999999999E-2</v>
      </c>
      <c r="O190" s="77">
        <v>23987273.960000001</v>
      </c>
      <c r="P190" s="77">
        <v>85.2</v>
      </c>
      <c r="Q190" s="77">
        <v>316.63200999999998</v>
      </c>
      <c r="R190" s="77">
        <v>20753.78942392</v>
      </c>
      <c r="S190" s="78">
        <v>1.47E-2</v>
      </c>
      <c r="T190" s="78">
        <f t="shared" si="5"/>
        <v>5.7165263769061976E-3</v>
      </c>
      <c r="U190" s="78">
        <f>R190/'סכום נכסי הקרן'!$C$42</f>
        <v>7.6505704058341898E-4</v>
      </c>
    </row>
    <row r="191" spans="2:21">
      <c r="B191" t="s">
        <v>778</v>
      </c>
      <c r="C191" t="s">
        <v>779</v>
      </c>
      <c r="D191" t="s">
        <v>100</v>
      </c>
      <c r="E191" t="s">
        <v>123</v>
      </c>
      <c r="F191" t="s">
        <v>780</v>
      </c>
      <c r="G191" t="s">
        <v>477</v>
      </c>
      <c r="H191" t="s">
        <v>511</v>
      </c>
      <c r="I191" t="s">
        <v>207</v>
      </c>
      <c r="J191"/>
      <c r="K191" s="77">
        <v>3.98</v>
      </c>
      <c r="L191" t="s">
        <v>102</v>
      </c>
      <c r="M191" s="78">
        <v>4.7E-2</v>
      </c>
      <c r="N191" s="78">
        <v>5.3400000000000003E-2</v>
      </c>
      <c r="O191" s="77">
        <v>7187309.2300000004</v>
      </c>
      <c r="P191" s="77">
        <v>100.52</v>
      </c>
      <c r="Q191" s="77">
        <v>0</v>
      </c>
      <c r="R191" s="77">
        <v>7224.6832379959997</v>
      </c>
      <c r="S191" s="78">
        <v>1.44E-2</v>
      </c>
      <c r="T191" s="78">
        <f t="shared" si="5"/>
        <v>1.990002473822701E-3</v>
      </c>
      <c r="U191" s="78">
        <f>R191/'סכום נכסי הקרן'!$C$42</f>
        <v>2.6632701451828893E-4</v>
      </c>
    </row>
    <row r="192" spans="2:21">
      <c r="B192" t="s">
        <v>781</v>
      </c>
      <c r="C192" t="s">
        <v>782</v>
      </c>
      <c r="D192" t="s">
        <v>100</v>
      </c>
      <c r="E192" t="s">
        <v>123</v>
      </c>
      <c r="F192" t="s">
        <v>567</v>
      </c>
      <c r="G192" t="s">
        <v>477</v>
      </c>
      <c r="H192" t="s">
        <v>523</v>
      </c>
      <c r="I192" t="s">
        <v>148</v>
      </c>
      <c r="J192"/>
      <c r="K192" s="77">
        <v>7.6</v>
      </c>
      <c r="L192" t="s">
        <v>102</v>
      </c>
      <c r="M192" s="78">
        <v>2.5000000000000001E-2</v>
      </c>
      <c r="N192" s="78">
        <v>5.74E-2</v>
      </c>
      <c r="O192" s="77">
        <v>13347036.67</v>
      </c>
      <c r="P192" s="77">
        <v>79.12</v>
      </c>
      <c r="Q192" s="77">
        <v>166.83796000000001</v>
      </c>
      <c r="R192" s="77">
        <v>10727.013373304</v>
      </c>
      <c r="S192" s="78">
        <v>0.01</v>
      </c>
      <c r="T192" s="78">
        <f t="shared" si="5"/>
        <v>2.9547016037100864E-3</v>
      </c>
      <c r="U192" s="78">
        <f>R192/'סכום נכסי הקרן'!$C$42</f>
        <v>3.9543511491062493E-4</v>
      </c>
    </row>
    <row r="193" spans="2:21">
      <c r="B193" t="s">
        <v>783</v>
      </c>
      <c r="C193" t="s">
        <v>784</v>
      </c>
      <c r="D193" t="s">
        <v>100</v>
      </c>
      <c r="E193" t="s">
        <v>123</v>
      </c>
      <c r="F193" t="s">
        <v>567</v>
      </c>
      <c r="G193" t="s">
        <v>477</v>
      </c>
      <c r="H193" t="s">
        <v>523</v>
      </c>
      <c r="I193" t="s">
        <v>148</v>
      </c>
      <c r="J193"/>
      <c r="K193" s="77">
        <v>0.83</v>
      </c>
      <c r="L193" t="s">
        <v>102</v>
      </c>
      <c r="M193" s="78">
        <v>3.9199999999999999E-2</v>
      </c>
      <c r="N193" s="78">
        <v>5.7299999999999997E-2</v>
      </c>
      <c r="O193" s="77">
        <v>0.56000000000000005</v>
      </c>
      <c r="P193" s="77">
        <v>99.2</v>
      </c>
      <c r="Q193" s="77">
        <v>0</v>
      </c>
      <c r="R193" s="77">
        <v>5.5551999999999999E-4</v>
      </c>
      <c r="S193" s="78">
        <v>0</v>
      </c>
      <c r="T193" s="78">
        <f t="shared" si="5"/>
        <v>1.5301517559192387E-10</v>
      </c>
      <c r="U193" s="78">
        <f>R193/'סכום נכסי הקרן'!$C$42</f>
        <v>2.0478404136405928E-11</v>
      </c>
    </row>
    <row r="194" spans="2:21">
      <c r="B194" t="s">
        <v>785</v>
      </c>
      <c r="C194" t="s">
        <v>786</v>
      </c>
      <c r="D194" t="s">
        <v>100</v>
      </c>
      <c r="E194" t="s">
        <v>123</v>
      </c>
      <c r="F194" t="s">
        <v>787</v>
      </c>
      <c r="G194" t="s">
        <v>477</v>
      </c>
      <c r="H194" t="s">
        <v>523</v>
      </c>
      <c r="I194" t="s">
        <v>148</v>
      </c>
      <c r="J194"/>
      <c r="K194" s="77">
        <v>6.47</v>
      </c>
      <c r="L194" t="s">
        <v>102</v>
      </c>
      <c r="M194" s="78">
        <v>2.98E-2</v>
      </c>
      <c r="N194" s="78">
        <v>5.5399999999999998E-2</v>
      </c>
      <c r="O194" s="77">
        <v>7630891.21</v>
      </c>
      <c r="P194" s="77">
        <v>86.29</v>
      </c>
      <c r="Q194" s="77">
        <v>0</v>
      </c>
      <c r="R194" s="77">
        <v>6584.6960251090004</v>
      </c>
      <c r="S194" s="78">
        <v>1.9400000000000001E-2</v>
      </c>
      <c r="T194" s="78">
        <f t="shared" si="5"/>
        <v>1.8137212314615079E-3</v>
      </c>
      <c r="U194" s="78">
        <f>R194/'סכום נכסי הקרן'!$C$42</f>
        <v>2.4273485440230385E-4</v>
      </c>
    </row>
    <row r="195" spans="2:21">
      <c r="B195" t="s">
        <v>788</v>
      </c>
      <c r="C195" t="s">
        <v>789</v>
      </c>
      <c r="D195" t="s">
        <v>100</v>
      </c>
      <c r="E195" t="s">
        <v>123</v>
      </c>
      <c r="F195" t="s">
        <v>787</v>
      </c>
      <c r="G195" t="s">
        <v>477</v>
      </c>
      <c r="H195" t="s">
        <v>523</v>
      </c>
      <c r="I195" t="s">
        <v>148</v>
      </c>
      <c r="J195"/>
      <c r="K195" s="77">
        <v>5.2</v>
      </c>
      <c r="L195" t="s">
        <v>102</v>
      </c>
      <c r="M195" s="78">
        <v>3.4299999999999997E-2</v>
      </c>
      <c r="N195" s="78">
        <v>5.3100000000000001E-2</v>
      </c>
      <c r="O195" s="77">
        <v>9620965.4399999995</v>
      </c>
      <c r="P195" s="77">
        <v>91.92</v>
      </c>
      <c r="Q195" s="77">
        <v>0</v>
      </c>
      <c r="R195" s="77">
        <v>8843.591432448</v>
      </c>
      <c r="S195" s="78">
        <v>3.1699999999999999E-2</v>
      </c>
      <c r="T195" s="78">
        <f t="shared" si="5"/>
        <v>2.4359225516619818E-3</v>
      </c>
      <c r="U195" s="78">
        <f>R195/'סכום נכסי הקרן'!$C$42</f>
        <v>3.2600561522704339E-4</v>
      </c>
    </row>
    <row r="196" spans="2:21">
      <c r="B196" t="s">
        <v>790</v>
      </c>
      <c r="C196" t="s">
        <v>791</v>
      </c>
      <c r="D196" t="s">
        <v>100</v>
      </c>
      <c r="E196" t="s">
        <v>123</v>
      </c>
      <c r="F196" t="s">
        <v>585</v>
      </c>
      <c r="G196" t="s">
        <v>477</v>
      </c>
      <c r="H196" t="s">
        <v>523</v>
      </c>
      <c r="I196" t="s">
        <v>148</v>
      </c>
      <c r="J196"/>
      <c r="K196" s="77">
        <v>1.79</v>
      </c>
      <c r="L196" t="s">
        <v>102</v>
      </c>
      <c r="M196" s="78">
        <v>3.61E-2</v>
      </c>
      <c r="N196" s="78">
        <v>5.21E-2</v>
      </c>
      <c r="O196" s="77">
        <v>19747252.440000001</v>
      </c>
      <c r="P196" s="77">
        <v>97.92</v>
      </c>
      <c r="Q196" s="77">
        <v>0</v>
      </c>
      <c r="R196" s="77">
        <v>19336.509589247999</v>
      </c>
      <c r="S196" s="78">
        <v>2.5700000000000001E-2</v>
      </c>
      <c r="T196" s="78">
        <f t="shared" si="5"/>
        <v>5.3261438114445966E-3</v>
      </c>
      <c r="U196" s="78">
        <f>R196/'סכום נכסי הקרן'!$C$42</f>
        <v>7.1281116423550751E-4</v>
      </c>
    </row>
    <row r="197" spans="2:21">
      <c r="B197" t="s">
        <v>792</v>
      </c>
      <c r="C197" t="s">
        <v>793</v>
      </c>
      <c r="D197" t="s">
        <v>100</v>
      </c>
      <c r="E197" t="s">
        <v>123</v>
      </c>
      <c r="F197" t="s">
        <v>585</v>
      </c>
      <c r="G197" t="s">
        <v>477</v>
      </c>
      <c r="H197" t="s">
        <v>523</v>
      </c>
      <c r="I197" t="s">
        <v>148</v>
      </c>
      <c r="J197"/>
      <c r="K197" s="77">
        <v>2.8</v>
      </c>
      <c r="L197" t="s">
        <v>102</v>
      </c>
      <c r="M197" s="78">
        <v>3.3000000000000002E-2</v>
      </c>
      <c r="N197" s="78">
        <v>4.8399999999999999E-2</v>
      </c>
      <c r="O197" s="77">
        <v>6499182.1799999997</v>
      </c>
      <c r="P197" s="77">
        <v>96.15</v>
      </c>
      <c r="Q197" s="77">
        <v>0</v>
      </c>
      <c r="R197" s="77">
        <v>6248.9636660699998</v>
      </c>
      <c r="S197" s="78">
        <v>2.1100000000000001E-2</v>
      </c>
      <c r="T197" s="78">
        <f t="shared" si="5"/>
        <v>1.7212454504450844E-3</v>
      </c>
      <c r="U197" s="78">
        <f>R197/'סכום נכסי הקרן'!$C$42</f>
        <v>2.3035858904719585E-4</v>
      </c>
    </row>
    <row r="198" spans="2:21">
      <c r="B198" t="s">
        <v>794</v>
      </c>
      <c r="C198" t="s">
        <v>795</v>
      </c>
      <c r="D198" t="s">
        <v>100</v>
      </c>
      <c r="E198" t="s">
        <v>123</v>
      </c>
      <c r="F198" t="s">
        <v>585</v>
      </c>
      <c r="G198" t="s">
        <v>477</v>
      </c>
      <c r="H198" t="s">
        <v>523</v>
      </c>
      <c r="I198" t="s">
        <v>148</v>
      </c>
      <c r="J198"/>
      <c r="K198" s="77">
        <v>5.15</v>
      </c>
      <c r="L198" t="s">
        <v>102</v>
      </c>
      <c r="M198" s="78">
        <v>2.6200000000000001E-2</v>
      </c>
      <c r="N198" s="78">
        <v>5.2699999999999997E-2</v>
      </c>
      <c r="O198" s="77">
        <v>14081008.77</v>
      </c>
      <c r="P198" s="77">
        <v>88.74</v>
      </c>
      <c r="Q198" s="77">
        <v>0</v>
      </c>
      <c r="R198" s="77">
        <v>12495.487182498</v>
      </c>
      <c r="S198" s="78">
        <v>1.09E-2</v>
      </c>
      <c r="T198" s="78">
        <f t="shared" si="5"/>
        <v>3.4418187740073544E-3</v>
      </c>
      <c r="U198" s="78">
        <f>R198/'סכום נכסי הקרן'!$C$42</f>
        <v>4.6062722567049669E-4</v>
      </c>
    </row>
    <row r="199" spans="2:21">
      <c r="B199" t="s">
        <v>796</v>
      </c>
      <c r="C199" t="s">
        <v>797</v>
      </c>
      <c r="D199" t="s">
        <v>100</v>
      </c>
      <c r="E199" t="s">
        <v>123</v>
      </c>
      <c r="F199" t="s">
        <v>798</v>
      </c>
      <c r="G199" t="s">
        <v>799</v>
      </c>
      <c r="H199" t="s">
        <v>511</v>
      </c>
      <c r="I199" t="s">
        <v>207</v>
      </c>
      <c r="J199"/>
      <c r="K199" s="77">
        <v>0.43</v>
      </c>
      <c r="L199" t="s">
        <v>102</v>
      </c>
      <c r="M199" s="78">
        <v>2.4E-2</v>
      </c>
      <c r="N199" s="78">
        <v>6.0900000000000003E-2</v>
      </c>
      <c r="O199" s="77">
        <v>556129.15</v>
      </c>
      <c r="P199" s="77">
        <v>98.7</v>
      </c>
      <c r="Q199" s="77">
        <v>0</v>
      </c>
      <c r="R199" s="77">
        <v>548.89947104999999</v>
      </c>
      <c r="S199" s="78">
        <v>6.0000000000000001E-3</v>
      </c>
      <c r="T199" s="78">
        <f t="shared" si="5"/>
        <v>1.5119158436245297E-4</v>
      </c>
      <c r="U199" s="78">
        <f>R199/'סכום נכסי הקרן'!$C$42</f>
        <v>2.0234348355453173E-5</v>
      </c>
    </row>
    <row r="200" spans="2:21">
      <c r="B200" t="s">
        <v>800</v>
      </c>
      <c r="C200" t="s">
        <v>801</v>
      </c>
      <c r="D200" t="s">
        <v>100</v>
      </c>
      <c r="E200" t="s">
        <v>123</v>
      </c>
      <c r="F200" t="s">
        <v>798</v>
      </c>
      <c r="G200" t="s">
        <v>799</v>
      </c>
      <c r="H200" t="s">
        <v>511</v>
      </c>
      <c r="I200" t="s">
        <v>207</v>
      </c>
      <c r="J200"/>
      <c r="K200" s="77">
        <v>2.54</v>
      </c>
      <c r="L200" t="s">
        <v>102</v>
      </c>
      <c r="M200" s="78">
        <v>2.3E-2</v>
      </c>
      <c r="N200" s="78">
        <v>5.7299999999999997E-2</v>
      </c>
      <c r="O200" s="77">
        <v>4924206.4000000004</v>
      </c>
      <c r="P200" s="77">
        <v>91.98</v>
      </c>
      <c r="Q200" s="77">
        <v>0</v>
      </c>
      <c r="R200" s="77">
        <v>4529.2850467199996</v>
      </c>
      <c r="S200" s="78">
        <v>6.0000000000000001E-3</v>
      </c>
      <c r="T200" s="78">
        <f t="shared" si="5"/>
        <v>1.2475686685083089E-3</v>
      </c>
      <c r="U200" s="78">
        <f>R200/'סכום נכסי הקרן'!$C$42</f>
        <v>1.6696523911958591E-4</v>
      </c>
    </row>
    <row r="201" spans="2:21">
      <c r="B201" t="s">
        <v>802</v>
      </c>
      <c r="C201" t="s">
        <v>803</v>
      </c>
      <c r="D201" t="s">
        <v>100</v>
      </c>
      <c r="E201" t="s">
        <v>123</v>
      </c>
      <c r="F201" t="s">
        <v>798</v>
      </c>
      <c r="G201" t="s">
        <v>799</v>
      </c>
      <c r="H201" t="s">
        <v>511</v>
      </c>
      <c r="I201" t="s">
        <v>207</v>
      </c>
      <c r="J201"/>
      <c r="K201" s="77">
        <v>1.62</v>
      </c>
      <c r="L201" t="s">
        <v>102</v>
      </c>
      <c r="M201" s="78">
        <v>2.75E-2</v>
      </c>
      <c r="N201" s="78">
        <v>5.8299999999999998E-2</v>
      </c>
      <c r="O201" s="77">
        <v>3627503.6</v>
      </c>
      <c r="P201" s="77">
        <v>95.52</v>
      </c>
      <c r="Q201" s="77">
        <v>0</v>
      </c>
      <c r="R201" s="77">
        <v>3464.9914387200001</v>
      </c>
      <c r="S201" s="78">
        <v>1.15E-2</v>
      </c>
      <c r="T201" s="78">
        <f t="shared" si="5"/>
        <v>9.5441437467643593E-4</v>
      </c>
      <c r="U201" s="78">
        <f>R201/'סכום נכסי הקרן'!$C$42</f>
        <v>1.2773166584694481E-4</v>
      </c>
    </row>
    <row r="202" spans="2:21">
      <c r="B202" t="s">
        <v>804</v>
      </c>
      <c r="C202" t="s">
        <v>805</v>
      </c>
      <c r="D202" t="s">
        <v>100</v>
      </c>
      <c r="E202" t="s">
        <v>123</v>
      </c>
      <c r="F202" t="s">
        <v>798</v>
      </c>
      <c r="G202" t="s">
        <v>799</v>
      </c>
      <c r="H202" t="s">
        <v>511</v>
      </c>
      <c r="I202" t="s">
        <v>207</v>
      </c>
      <c r="J202"/>
      <c r="K202" s="77">
        <v>2.48</v>
      </c>
      <c r="L202" t="s">
        <v>102</v>
      </c>
      <c r="M202" s="78">
        <v>2.1499999999999998E-2</v>
      </c>
      <c r="N202" s="78">
        <v>5.8099999999999999E-2</v>
      </c>
      <c r="O202" s="77">
        <v>3854885.67</v>
      </c>
      <c r="P202" s="77">
        <v>91.65</v>
      </c>
      <c r="Q202" s="77">
        <v>214.20976999999999</v>
      </c>
      <c r="R202" s="77">
        <v>3747.2124865549999</v>
      </c>
      <c r="S202" s="78">
        <v>6.8999999999999999E-3</v>
      </c>
      <c r="T202" s="78">
        <f t="shared" si="5"/>
        <v>1.0321507355459082E-3</v>
      </c>
      <c r="U202" s="78">
        <f>R202/'סכום נכסי הקרן'!$C$42</f>
        <v>1.3813531769272006E-4</v>
      </c>
    </row>
    <row r="203" spans="2:21">
      <c r="B203" t="s">
        <v>806</v>
      </c>
      <c r="C203" t="s">
        <v>807</v>
      </c>
      <c r="D203" t="s">
        <v>100</v>
      </c>
      <c r="E203" t="s">
        <v>123</v>
      </c>
      <c r="F203" t="s">
        <v>808</v>
      </c>
      <c r="G203" t="s">
        <v>112</v>
      </c>
      <c r="H203" t="s">
        <v>596</v>
      </c>
      <c r="I203" t="s">
        <v>148</v>
      </c>
      <c r="J203"/>
      <c r="K203" s="77">
        <v>1.68</v>
      </c>
      <c r="L203" t="s">
        <v>102</v>
      </c>
      <c r="M203" s="78">
        <v>0.04</v>
      </c>
      <c r="N203" s="78">
        <v>5.6000000000000001E-2</v>
      </c>
      <c r="O203" s="77">
        <v>0.19</v>
      </c>
      <c r="P203" s="77">
        <v>98.54</v>
      </c>
      <c r="Q203" s="77">
        <v>0</v>
      </c>
      <c r="R203" s="77">
        <v>1.87226E-4</v>
      </c>
      <c r="S203" s="78">
        <v>0</v>
      </c>
      <c r="T203" s="78">
        <f t="shared" si="5"/>
        <v>5.1570455186804324E-11</v>
      </c>
      <c r="U203" s="78">
        <f>R203/'סכום נכסי הקרן'!$C$42</f>
        <v>6.9018031625193266E-12</v>
      </c>
    </row>
    <row r="204" spans="2:21">
      <c r="B204" t="s">
        <v>809</v>
      </c>
      <c r="C204" t="s">
        <v>810</v>
      </c>
      <c r="D204" t="s">
        <v>100</v>
      </c>
      <c r="E204" t="s">
        <v>123</v>
      </c>
      <c r="F204" t="s">
        <v>808</v>
      </c>
      <c r="G204" t="s">
        <v>112</v>
      </c>
      <c r="H204" t="s">
        <v>589</v>
      </c>
      <c r="I204" t="s">
        <v>207</v>
      </c>
      <c r="J204"/>
      <c r="K204" s="77">
        <v>3.37</v>
      </c>
      <c r="L204" t="s">
        <v>102</v>
      </c>
      <c r="M204" s="78">
        <v>0.04</v>
      </c>
      <c r="N204" s="78">
        <v>5.4600000000000003E-2</v>
      </c>
      <c r="O204" s="77">
        <v>0.44</v>
      </c>
      <c r="P204" s="77">
        <v>96.22</v>
      </c>
      <c r="Q204" s="77">
        <v>0</v>
      </c>
      <c r="R204" s="77">
        <v>4.2336799999999998E-4</v>
      </c>
      <c r="S204" s="78">
        <v>0</v>
      </c>
      <c r="T204" s="78">
        <f t="shared" ref="T204:T267" si="7">R204/$R$11</f>
        <v>1.1661457528082087E-10</v>
      </c>
      <c r="U204" s="78">
        <f>R204/'סכום נכסי הקרן'!$C$42</f>
        <v>1.5606820640880444E-11</v>
      </c>
    </row>
    <row r="205" spans="2:21">
      <c r="B205" t="s">
        <v>811</v>
      </c>
      <c r="C205" t="s">
        <v>812</v>
      </c>
      <c r="D205" t="s">
        <v>100</v>
      </c>
      <c r="E205" t="s">
        <v>123</v>
      </c>
      <c r="F205" t="s">
        <v>594</v>
      </c>
      <c r="G205" t="s">
        <v>595</v>
      </c>
      <c r="H205" t="s">
        <v>596</v>
      </c>
      <c r="I205" t="s">
        <v>148</v>
      </c>
      <c r="J205"/>
      <c r="K205" s="77">
        <v>1.06</v>
      </c>
      <c r="L205" t="s">
        <v>102</v>
      </c>
      <c r="M205" s="78">
        <v>3.0499999999999999E-2</v>
      </c>
      <c r="N205" s="78">
        <v>5.8700000000000002E-2</v>
      </c>
      <c r="O205" s="77">
        <v>286161.55</v>
      </c>
      <c r="P205" s="77">
        <v>97.91</v>
      </c>
      <c r="Q205" s="77">
        <v>0</v>
      </c>
      <c r="R205" s="77">
        <v>280.18077360500001</v>
      </c>
      <c r="S205" s="78">
        <v>4.3E-3</v>
      </c>
      <c r="T205" s="78">
        <f t="shared" si="7"/>
        <v>7.7174377647339686E-5</v>
      </c>
      <c r="U205" s="78">
        <f>R205/'סכום נכסי הקרן'!$C$42</f>
        <v>1.0328440223815605E-5</v>
      </c>
    </row>
    <row r="206" spans="2:21">
      <c r="B206" t="s">
        <v>813</v>
      </c>
      <c r="C206" t="s">
        <v>814</v>
      </c>
      <c r="D206" t="s">
        <v>100</v>
      </c>
      <c r="E206" t="s">
        <v>123</v>
      </c>
      <c r="F206" t="s">
        <v>594</v>
      </c>
      <c r="G206" t="s">
        <v>595</v>
      </c>
      <c r="H206" t="s">
        <v>596</v>
      </c>
      <c r="I206" t="s">
        <v>148</v>
      </c>
      <c r="J206"/>
      <c r="K206" s="77">
        <v>2.68</v>
      </c>
      <c r="L206" t="s">
        <v>102</v>
      </c>
      <c r="M206" s="78">
        <v>2.58E-2</v>
      </c>
      <c r="N206" s="78">
        <v>5.8599999999999999E-2</v>
      </c>
      <c r="O206" s="77">
        <v>4159182</v>
      </c>
      <c r="P206" s="77">
        <v>92.5</v>
      </c>
      <c r="Q206" s="77">
        <v>0</v>
      </c>
      <c r="R206" s="77">
        <v>3847.2433500000002</v>
      </c>
      <c r="S206" s="78">
        <v>1.37E-2</v>
      </c>
      <c r="T206" s="78">
        <f t="shared" si="7"/>
        <v>1.0597037311799961E-3</v>
      </c>
      <c r="U206" s="78">
        <f>R206/'סכום נכסי הקרן'!$C$42</f>
        <v>1.4182280409778263E-4</v>
      </c>
    </row>
    <row r="207" spans="2:21">
      <c r="B207" t="s">
        <v>815</v>
      </c>
      <c r="C207" t="s">
        <v>816</v>
      </c>
      <c r="D207" t="s">
        <v>100</v>
      </c>
      <c r="E207" t="s">
        <v>123</v>
      </c>
      <c r="F207" t="s">
        <v>609</v>
      </c>
      <c r="G207" t="s">
        <v>131</v>
      </c>
      <c r="H207" t="s">
        <v>589</v>
      </c>
      <c r="I207" t="s">
        <v>207</v>
      </c>
      <c r="J207"/>
      <c r="K207" s="77">
        <v>1.23</v>
      </c>
      <c r="L207" t="s">
        <v>102</v>
      </c>
      <c r="M207" s="78">
        <v>4.1399999999999999E-2</v>
      </c>
      <c r="N207" s="78">
        <v>5.3800000000000001E-2</v>
      </c>
      <c r="O207" s="77">
        <v>0.32</v>
      </c>
      <c r="P207" s="77">
        <v>99.57</v>
      </c>
      <c r="Q207" s="77">
        <v>0</v>
      </c>
      <c r="R207" s="77">
        <v>3.1862399999999999E-4</v>
      </c>
      <c r="S207" s="78">
        <v>0</v>
      </c>
      <c r="T207" s="78">
        <f t="shared" si="7"/>
        <v>8.776337000972269E-11</v>
      </c>
      <c r="U207" s="78">
        <f>R207/'סכום נכסי הקרן'!$C$42</f>
        <v>1.1745591589066465E-11</v>
      </c>
    </row>
    <row r="208" spans="2:21">
      <c r="B208" t="s">
        <v>817</v>
      </c>
      <c r="C208" t="s">
        <v>818</v>
      </c>
      <c r="D208" t="s">
        <v>100</v>
      </c>
      <c r="E208" t="s">
        <v>123</v>
      </c>
      <c r="F208" t="s">
        <v>609</v>
      </c>
      <c r="G208" t="s">
        <v>131</v>
      </c>
      <c r="H208" t="s">
        <v>589</v>
      </c>
      <c r="I208" t="s">
        <v>207</v>
      </c>
      <c r="J208"/>
      <c r="K208" s="77">
        <v>1.78</v>
      </c>
      <c r="L208" t="s">
        <v>102</v>
      </c>
      <c r="M208" s="78">
        <v>3.5499999999999997E-2</v>
      </c>
      <c r="N208" s="78">
        <v>0.06</v>
      </c>
      <c r="O208" s="77">
        <v>3897923.14</v>
      </c>
      <c r="P208" s="77">
        <v>96.81</v>
      </c>
      <c r="Q208" s="77">
        <v>0</v>
      </c>
      <c r="R208" s="77">
        <v>3773.579391834</v>
      </c>
      <c r="S208" s="78">
        <v>0.01</v>
      </c>
      <c r="T208" s="78">
        <f t="shared" si="7"/>
        <v>1.0394133663082243E-3</v>
      </c>
      <c r="U208" s="78">
        <f>R208/'סכום נכסי הקרן'!$C$42</f>
        <v>1.3910729375502152E-4</v>
      </c>
    </row>
    <row r="209" spans="2:21">
      <c r="B209" t="s">
        <v>819</v>
      </c>
      <c r="C209" t="s">
        <v>820</v>
      </c>
      <c r="D209" t="s">
        <v>100</v>
      </c>
      <c r="E209" t="s">
        <v>123</v>
      </c>
      <c r="F209" t="s">
        <v>609</v>
      </c>
      <c r="G209" t="s">
        <v>131</v>
      </c>
      <c r="H209" t="s">
        <v>589</v>
      </c>
      <c r="I209" t="s">
        <v>207</v>
      </c>
      <c r="J209"/>
      <c r="K209" s="77">
        <v>2.2799999999999998</v>
      </c>
      <c r="L209" t="s">
        <v>102</v>
      </c>
      <c r="M209" s="78">
        <v>2.5000000000000001E-2</v>
      </c>
      <c r="N209" s="78">
        <v>5.96E-2</v>
      </c>
      <c r="O209" s="77">
        <v>16797854.379999999</v>
      </c>
      <c r="P209" s="77">
        <v>94.31</v>
      </c>
      <c r="Q209" s="77">
        <v>0</v>
      </c>
      <c r="R209" s="77">
        <v>15842.056465778</v>
      </c>
      <c r="S209" s="78">
        <v>1.49E-2</v>
      </c>
      <c r="T209" s="78">
        <f t="shared" si="7"/>
        <v>4.3636143646460851E-3</v>
      </c>
      <c r="U209" s="78">
        <f>R209/'סכום נכסי הקרן'!$C$42</f>
        <v>5.8399343796436583E-4</v>
      </c>
    </row>
    <row r="210" spans="2:21">
      <c r="B210" t="s">
        <v>821</v>
      </c>
      <c r="C210" t="s">
        <v>822</v>
      </c>
      <c r="D210" t="s">
        <v>100</v>
      </c>
      <c r="E210" t="s">
        <v>123</v>
      </c>
      <c r="F210" t="s">
        <v>609</v>
      </c>
      <c r="G210" t="s">
        <v>131</v>
      </c>
      <c r="H210" t="s">
        <v>589</v>
      </c>
      <c r="I210" t="s">
        <v>207</v>
      </c>
      <c r="J210"/>
      <c r="K210" s="77">
        <v>4.07</v>
      </c>
      <c r="L210" t="s">
        <v>102</v>
      </c>
      <c r="M210" s="78">
        <v>4.7300000000000002E-2</v>
      </c>
      <c r="N210" s="78">
        <v>0.06</v>
      </c>
      <c r="O210" s="77">
        <v>7851979.0700000003</v>
      </c>
      <c r="P210" s="77">
        <v>96.34</v>
      </c>
      <c r="Q210" s="77">
        <v>0</v>
      </c>
      <c r="R210" s="77">
        <v>7564.5966360379998</v>
      </c>
      <c r="S210" s="78">
        <v>1.9900000000000001E-2</v>
      </c>
      <c r="T210" s="78">
        <f t="shared" si="7"/>
        <v>2.0836299008954334E-3</v>
      </c>
      <c r="U210" s="78">
        <f>R210/'סכום נכסי הקרן'!$C$42</f>
        <v>2.7885740754911244E-4</v>
      </c>
    </row>
    <row r="211" spans="2:21">
      <c r="B211" t="s">
        <v>823</v>
      </c>
      <c r="C211" t="s">
        <v>824</v>
      </c>
      <c r="D211" t="s">
        <v>100</v>
      </c>
      <c r="E211" t="s">
        <v>123</v>
      </c>
      <c r="F211" t="s">
        <v>612</v>
      </c>
      <c r="G211" t="s">
        <v>371</v>
      </c>
      <c r="H211" t="s">
        <v>589</v>
      </c>
      <c r="I211" t="s">
        <v>207</v>
      </c>
      <c r="J211"/>
      <c r="K211" s="77">
        <v>4.6900000000000004</v>
      </c>
      <c r="L211" t="s">
        <v>102</v>
      </c>
      <c r="M211" s="78">
        <v>2.4299999999999999E-2</v>
      </c>
      <c r="N211" s="78">
        <v>5.5100000000000003E-2</v>
      </c>
      <c r="O211" s="77">
        <v>12878557.4</v>
      </c>
      <c r="P211" s="77">
        <v>87.67</v>
      </c>
      <c r="Q211" s="77">
        <v>0</v>
      </c>
      <c r="R211" s="77">
        <v>11290.63127258</v>
      </c>
      <c r="S211" s="78">
        <v>8.8000000000000005E-3</v>
      </c>
      <c r="T211" s="78">
        <f t="shared" si="7"/>
        <v>3.109947304718994E-3</v>
      </c>
      <c r="U211" s="78">
        <f>R211/'סכום נכסי הקרן'!$C$42</f>
        <v>4.1621203584935989E-4</v>
      </c>
    </row>
    <row r="212" spans="2:21">
      <c r="B212" t="s">
        <v>825</v>
      </c>
      <c r="C212" t="s">
        <v>826</v>
      </c>
      <c r="D212" t="s">
        <v>100</v>
      </c>
      <c r="E212" t="s">
        <v>123</v>
      </c>
      <c r="F212" t="s">
        <v>612</v>
      </c>
      <c r="G212" t="s">
        <v>371</v>
      </c>
      <c r="H212" t="s">
        <v>589</v>
      </c>
      <c r="I212" t="s">
        <v>207</v>
      </c>
      <c r="J212"/>
      <c r="K212" s="77">
        <v>0.66</v>
      </c>
      <c r="L212" t="s">
        <v>102</v>
      </c>
      <c r="M212" s="78">
        <v>6.4000000000000001E-2</v>
      </c>
      <c r="N212" s="78">
        <v>5.8700000000000002E-2</v>
      </c>
      <c r="O212" s="77">
        <v>0.3</v>
      </c>
      <c r="P212" s="77">
        <v>100.97</v>
      </c>
      <c r="Q212" s="77">
        <v>0</v>
      </c>
      <c r="R212" s="77">
        <v>3.0290999999999998E-4</v>
      </c>
      <c r="S212" s="78">
        <v>0</v>
      </c>
      <c r="T212" s="78">
        <f t="shared" si="7"/>
        <v>8.3435028151191062E-11</v>
      </c>
      <c r="U212" s="78">
        <f>R212/'סכום נכסי הקרן'!$C$42</f>
        <v>1.1166318758926267E-11</v>
      </c>
    </row>
    <row r="213" spans="2:21">
      <c r="B213" t="s">
        <v>827</v>
      </c>
      <c r="C213" t="s">
        <v>828</v>
      </c>
      <c r="D213" t="s">
        <v>100</v>
      </c>
      <c r="E213" t="s">
        <v>123</v>
      </c>
      <c r="F213" t="s">
        <v>829</v>
      </c>
      <c r="G213" t="s">
        <v>131</v>
      </c>
      <c r="H213" t="s">
        <v>589</v>
      </c>
      <c r="I213" t="s">
        <v>207</v>
      </c>
      <c r="J213"/>
      <c r="K213" s="77">
        <v>0.74</v>
      </c>
      <c r="L213" t="s">
        <v>102</v>
      </c>
      <c r="M213" s="78">
        <v>2.1600000000000001E-2</v>
      </c>
      <c r="N213" s="78">
        <v>5.6500000000000002E-2</v>
      </c>
      <c r="O213" s="77">
        <v>0.12</v>
      </c>
      <c r="P213" s="77">
        <v>98.16</v>
      </c>
      <c r="Q213" s="77">
        <v>0</v>
      </c>
      <c r="R213" s="77">
        <v>1.17792E-4</v>
      </c>
      <c r="S213" s="78">
        <v>0</v>
      </c>
      <c r="T213" s="78">
        <f t="shared" si="7"/>
        <v>3.2445210907481092E-11</v>
      </c>
      <c r="U213" s="78">
        <f>R213/'סכום נכסי הקרן'!$C$42</f>
        <v>4.3422238263888377E-12</v>
      </c>
    </row>
    <row r="214" spans="2:21">
      <c r="B214" t="s">
        <v>830</v>
      </c>
      <c r="C214" t="s">
        <v>831</v>
      </c>
      <c r="D214" t="s">
        <v>100</v>
      </c>
      <c r="E214" t="s">
        <v>123</v>
      </c>
      <c r="F214" t="s">
        <v>829</v>
      </c>
      <c r="G214" t="s">
        <v>131</v>
      </c>
      <c r="H214" t="s">
        <v>589</v>
      </c>
      <c r="I214" t="s">
        <v>207</v>
      </c>
      <c r="J214"/>
      <c r="K214" s="77">
        <v>2.71</v>
      </c>
      <c r="L214" t="s">
        <v>102</v>
      </c>
      <c r="M214" s="78">
        <v>0.04</v>
      </c>
      <c r="N214" s="78">
        <v>5.3999999999999999E-2</v>
      </c>
      <c r="O214" s="77">
        <v>0.41</v>
      </c>
      <c r="P214" s="77">
        <v>97.49</v>
      </c>
      <c r="Q214" s="77">
        <v>0</v>
      </c>
      <c r="R214" s="77">
        <v>3.9970899999999999E-4</v>
      </c>
      <c r="S214" s="78">
        <v>0</v>
      </c>
      <c r="T214" s="78">
        <f t="shared" si="7"/>
        <v>1.1009782333790376E-10</v>
      </c>
      <c r="U214" s="78">
        <f>R214/'סכום נכסי הקרן'!$C$42</f>
        <v>1.4734667408839785E-11</v>
      </c>
    </row>
    <row r="215" spans="2:21">
      <c r="B215" t="s">
        <v>832</v>
      </c>
      <c r="C215" t="s">
        <v>833</v>
      </c>
      <c r="D215" t="s">
        <v>100</v>
      </c>
      <c r="E215" t="s">
        <v>123</v>
      </c>
      <c r="F215" t="s">
        <v>617</v>
      </c>
      <c r="G215" t="s">
        <v>127</v>
      </c>
      <c r="H215" t="s">
        <v>589</v>
      </c>
      <c r="I215" t="s">
        <v>207</v>
      </c>
      <c r="J215"/>
      <c r="K215" s="77">
        <v>1.58</v>
      </c>
      <c r="L215" t="s">
        <v>102</v>
      </c>
      <c r="M215" s="78">
        <v>3.2500000000000001E-2</v>
      </c>
      <c r="N215" s="78">
        <v>6.6799999999999998E-2</v>
      </c>
      <c r="O215" s="77">
        <v>78586.929999999993</v>
      </c>
      <c r="P215" s="77">
        <v>95.65</v>
      </c>
      <c r="Q215" s="77">
        <v>0</v>
      </c>
      <c r="R215" s="77">
        <v>75.168398545000002</v>
      </c>
      <c r="S215" s="78">
        <v>2.0000000000000001E-4</v>
      </c>
      <c r="T215" s="78">
        <f t="shared" si="7"/>
        <v>2.0704755368531986E-5</v>
      </c>
      <c r="U215" s="78">
        <f>R215/'סכום נכסי הקרן'!$C$42</f>
        <v>2.7709692606763707E-6</v>
      </c>
    </row>
    <row r="216" spans="2:21">
      <c r="B216" t="s">
        <v>834</v>
      </c>
      <c r="C216" t="s">
        <v>835</v>
      </c>
      <c r="D216" t="s">
        <v>100</v>
      </c>
      <c r="E216" t="s">
        <v>123</v>
      </c>
      <c r="F216" t="s">
        <v>617</v>
      </c>
      <c r="G216" t="s">
        <v>127</v>
      </c>
      <c r="H216" t="s">
        <v>589</v>
      </c>
      <c r="I216" t="s">
        <v>207</v>
      </c>
      <c r="J216"/>
      <c r="K216" s="77">
        <v>2.27</v>
      </c>
      <c r="L216" t="s">
        <v>102</v>
      </c>
      <c r="M216" s="78">
        <v>5.7000000000000002E-2</v>
      </c>
      <c r="N216" s="78">
        <v>6.8500000000000005E-2</v>
      </c>
      <c r="O216" s="77">
        <v>21670848.719999999</v>
      </c>
      <c r="P216" s="77">
        <v>97.89</v>
      </c>
      <c r="Q216" s="77">
        <v>0</v>
      </c>
      <c r="R216" s="77">
        <v>21213.593812007999</v>
      </c>
      <c r="S216" s="78">
        <v>5.4699999999999999E-2</v>
      </c>
      <c r="T216" s="78">
        <f t="shared" si="7"/>
        <v>5.8431771710832255E-3</v>
      </c>
      <c r="U216" s="78">
        <f>R216/'סכום נכסי הקרן'!$C$42</f>
        <v>7.8200703353229373E-4</v>
      </c>
    </row>
    <row r="217" spans="2:21">
      <c r="B217" t="s">
        <v>836</v>
      </c>
      <c r="C217" t="s">
        <v>837</v>
      </c>
      <c r="D217" t="s">
        <v>100</v>
      </c>
      <c r="E217" t="s">
        <v>123</v>
      </c>
      <c r="F217" t="s">
        <v>622</v>
      </c>
      <c r="G217" t="s">
        <v>127</v>
      </c>
      <c r="H217" t="s">
        <v>589</v>
      </c>
      <c r="I217" t="s">
        <v>207</v>
      </c>
      <c r="J217"/>
      <c r="K217" s="77">
        <v>1.66</v>
      </c>
      <c r="L217" t="s">
        <v>102</v>
      </c>
      <c r="M217" s="78">
        <v>2.8000000000000001E-2</v>
      </c>
      <c r="N217" s="78">
        <v>6.25E-2</v>
      </c>
      <c r="O217" s="77">
        <v>4579134.28</v>
      </c>
      <c r="P217" s="77">
        <v>95.33</v>
      </c>
      <c r="Q217" s="77">
        <v>0</v>
      </c>
      <c r="R217" s="77">
        <v>4365.288709124</v>
      </c>
      <c r="S217" s="78">
        <v>1.32E-2</v>
      </c>
      <c r="T217" s="78">
        <f t="shared" si="7"/>
        <v>1.202396706394102E-3</v>
      </c>
      <c r="U217" s="78">
        <f>R217/'סכום נכסי הקרן'!$C$42</f>
        <v>1.6091976230834357E-4</v>
      </c>
    </row>
    <row r="218" spans="2:21">
      <c r="B218" t="s">
        <v>838</v>
      </c>
      <c r="C218" t="s">
        <v>839</v>
      </c>
      <c r="D218" t="s">
        <v>100</v>
      </c>
      <c r="E218" t="s">
        <v>123</v>
      </c>
      <c r="F218" t="s">
        <v>622</v>
      </c>
      <c r="G218" t="s">
        <v>127</v>
      </c>
      <c r="H218" t="s">
        <v>589</v>
      </c>
      <c r="I218" t="s">
        <v>207</v>
      </c>
      <c r="J218"/>
      <c r="K218" s="77">
        <v>3.44</v>
      </c>
      <c r="L218" t="s">
        <v>102</v>
      </c>
      <c r="M218" s="78">
        <v>5.6500000000000002E-2</v>
      </c>
      <c r="N218" s="78">
        <v>6.5600000000000006E-2</v>
      </c>
      <c r="O218" s="77">
        <v>11007843.09</v>
      </c>
      <c r="P218" s="77">
        <v>97.13</v>
      </c>
      <c r="Q218" s="77">
        <v>678.45794000000001</v>
      </c>
      <c r="R218" s="77">
        <v>11370.375933317</v>
      </c>
      <c r="S218" s="78">
        <v>2.5499999999999998E-2</v>
      </c>
      <c r="T218" s="78">
        <f t="shared" si="7"/>
        <v>3.1319125683732106E-3</v>
      </c>
      <c r="U218" s="78">
        <f>R218/'סכום נכסי הקרן'!$C$42</f>
        <v>4.1915170209052649E-4</v>
      </c>
    </row>
    <row r="219" spans="2:21">
      <c r="B219" t="s">
        <v>840</v>
      </c>
      <c r="C219" t="s">
        <v>841</v>
      </c>
      <c r="D219" t="s">
        <v>100</v>
      </c>
      <c r="E219" t="s">
        <v>123</v>
      </c>
      <c r="F219" t="s">
        <v>629</v>
      </c>
      <c r="G219" t="s">
        <v>112</v>
      </c>
      <c r="H219" t="s">
        <v>589</v>
      </c>
      <c r="I219" t="s">
        <v>207</v>
      </c>
      <c r="J219"/>
      <c r="K219" s="77">
        <v>4.55</v>
      </c>
      <c r="L219" t="s">
        <v>102</v>
      </c>
      <c r="M219" s="78">
        <v>5.5E-2</v>
      </c>
      <c r="N219" s="78">
        <v>6.8400000000000002E-2</v>
      </c>
      <c r="O219" s="77">
        <v>7812292.6500000004</v>
      </c>
      <c r="P219" s="77">
        <v>96.34</v>
      </c>
      <c r="Q219" s="77">
        <v>0</v>
      </c>
      <c r="R219" s="77">
        <v>7526.36273901</v>
      </c>
      <c r="S219" s="78">
        <v>3.2099999999999997E-2</v>
      </c>
      <c r="T219" s="78">
        <f t="shared" si="7"/>
        <v>2.0730985672489347E-3</v>
      </c>
      <c r="U219" s="78">
        <f>R219/'סכום נכסי הקרן'!$C$42</f>
        <v>2.7744797279419974E-4</v>
      </c>
    </row>
    <row r="220" spans="2:21">
      <c r="B220" t="s">
        <v>842</v>
      </c>
      <c r="C220" t="s">
        <v>843</v>
      </c>
      <c r="D220" t="s">
        <v>100</v>
      </c>
      <c r="E220" t="s">
        <v>123</v>
      </c>
      <c r="F220" t="s">
        <v>844</v>
      </c>
      <c r="G220" t="s">
        <v>371</v>
      </c>
      <c r="H220" t="s">
        <v>589</v>
      </c>
      <c r="I220" t="s">
        <v>207</v>
      </c>
      <c r="J220"/>
      <c r="K220" s="77">
        <v>0.74</v>
      </c>
      <c r="L220" t="s">
        <v>102</v>
      </c>
      <c r="M220" s="78">
        <v>5.8999999999999997E-2</v>
      </c>
      <c r="N220" s="78">
        <v>5.7500000000000002E-2</v>
      </c>
      <c r="O220" s="77">
        <v>0.26</v>
      </c>
      <c r="P220" s="77">
        <v>101.61</v>
      </c>
      <c r="Q220" s="77">
        <v>0</v>
      </c>
      <c r="R220" s="77">
        <v>2.6418600000000002E-4</v>
      </c>
      <c r="S220" s="78">
        <v>0</v>
      </c>
      <c r="T220" s="78">
        <f t="shared" si="7"/>
        <v>7.2768698118750006E-11</v>
      </c>
      <c r="U220" s="78">
        <f>R220/'סכום נכסי הקרן'!$C$42</f>
        <v>9.7388170996193425E-12</v>
      </c>
    </row>
    <row r="221" spans="2:21">
      <c r="B221" t="s">
        <v>845</v>
      </c>
      <c r="C221" t="s">
        <v>846</v>
      </c>
      <c r="D221" t="s">
        <v>100</v>
      </c>
      <c r="E221" t="s">
        <v>123</v>
      </c>
      <c r="F221" t="s">
        <v>844</v>
      </c>
      <c r="G221" t="s">
        <v>371</v>
      </c>
      <c r="H221" t="s">
        <v>589</v>
      </c>
      <c r="I221" t="s">
        <v>207</v>
      </c>
      <c r="J221"/>
      <c r="K221" s="77">
        <v>3.09</v>
      </c>
      <c r="L221" t="s">
        <v>102</v>
      </c>
      <c r="M221" s="78">
        <v>2.7E-2</v>
      </c>
      <c r="N221" s="78">
        <v>5.7299999999999997E-2</v>
      </c>
      <c r="O221" s="77">
        <v>3.04</v>
      </c>
      <c r="P221" s="77">
        <v>91.23</v>
      </c>
      <c r="Q221" s="77">
        <v>0</v>
      </c>
      <c r="R221" s="77">
        <v>2.773392E-3</v>
      </c>
      <c r="S221" s="78">
        <v>0</v>
      </c>
      <c r="T221" s="78">
        <f t="shared" si="7"/>
        <v>7.6391680563298696E-10</v>
      </c>
      <c r="U221" s="78">
        <f>R221/'סכום נכסי הקרן'!$C$42</f>
        <v>1.0223689912995952E-10</v>
      </c>
    </row>
    <row r="222" spans="2:21">
      <c r="B222" t="s">
        <v>847</v>
      </c>
      <c r="C222" t="s">
        <v>848</v>
      </c>
      <c r="D222" t="s">
        <v>100</v>
      </c>
      <c r="E222" t="s">
        <v>123</v>
      </c>
      <c r="F222" t="s">
        <v>849</v>
      </c>
      <c r="G222" t="s">
        <v>127</v>
      </c>
      <c r="H222" t="s">
        <v>589</v>
      </c>
      <c r="I222" t="s">
        <v>207</v>
      </c>
      <c r="J222"/>
      <c r="K222" s="77">
        <v>0.74</v>
      </c>
      <c r="L222" t="s">
        <v>102</v>
      </c>
      <c r="M222" s="78">
        <v>2.9499999999999998E-2</v>
      </c>
      <c r="N222" s="78">
        <v>5.7599999999999998E-2</v>
      </c>
      <c r="O222" s="77">
        <v>1614914.53</v>
      </c>
      <c r="P222" s="77">
        <v>98.74</v>
      </c>
      <c r="Q222" s="77">
        <v>0</v>
      </c>
      <c r="R222" s="77">
        <v>1594.5666069219999</v>
      </c>
      <c r="S222" s="78">
        <v>3.0099999999999998E-2</v>
      </c>
      <c r="T222" s="78">
        <f t="shared" si="7"/>
        <v>4.3921531061201768E-4</v>
      </c>
      <c r="U222" s="78">
        <f>R222/'סכום נכסי הקרן'!$C$42</f>
        <v>5.8781284920374151E-5</v>
      </c>
    </row>
    <row r="223" spans="2:21">
      <c r="B223" t="s">
        <v>850</v>
      </c>
      <c r="C223" t="s">
        <v>851</v>
      </c>
      <c r="D223" t="s">
        <v>100</v>
      </c>
      <c r="E223" t="s">
        <v>123</v>
      </c>
      <c r="F223" t="s">
        <v>852</v>
      </c>
      <c r="G223" t="s">
        <v>853</v>
      </c>
      <c r="H223" t="s">
        <v>589</v>
      </c>
      <c r="I223" t="s">
        <v>207</v>
      </c>
      <c r="J223"/>
      <c r="K223" s="77">
        <v>5.86</v>
      </c>
      <c r="L223" t="s">
        <v>102</v>
      </c>
      <c r="M223" s="78">
        <v>2.3400000000000001E-2</v>
      </c>
      <c r="N223" s="78">
        <v>5.7200000000000001E-2</v>
      </c>
      <c r="O223" s="77">
        <v>10227938.85</v>
      </c>
      <c r="P223" s="77">
        <v>82.62</v>
      </c>
      <c r="Q223" s="77">
        <v>0</v>
      </c>
      <c r="R223" s="77">
        <v>8450.3230778699999</v>
      </c>
      <c r="S223" s="78">
        <v>1.5599999999999999E-2</v>
      </c>
      <c r="T223" s="78">
        <f t="shared" si="7"/>
        <v>2.3275987715451552E-3</v>
      </c>
      <c r="U223" s="78">
        <f>R223/'סכום נכסי הקרן'!$C$42</f>
        <v>3.1150837246511284E-4</v>
      </c>
    </row>
    <row r="224" spans="2:21">
      <c r="B224" t="s">
        <v>854</v>
      </c>
      <c r="C224" t="s">
        <v>855</v>
      </c>
      <c r="D224" t="s">
        <v>100</v>
      </c>
      <c r="E224" t="s">
        <v>123</v>
      </c>
      <c r="F224" t="s">
        <v>852</v>
      </c>
      <c r="G224" t="s">
        <v>853</v>
      </c>
      <c r="H224" t="s">
        <v>589</v>
      </c>
      <c r="I224" t="s">
        <v>207</v>
      </c>
      <c r="J224"/>
      <c r="K224" s="77">
        <v>1.48</v>
      </c>
      <c r="L224" t="s">
        <v>102</v>
      </c>
      <c r="M224" s="78">
        <v>3.3500000000000002E-2</v>
      </c>
      <c r="N224" s="78">
        <v>5.33E-2</v>
      </c>
      <c r="O224" s="77">
        <v>0.23</v>
      </c>
      <c r="P224" s="77">
        <v>97.22</v>
      </c>
      <c r="Q224" s="77">
        <v>0</v>
      </c>
      <c r="R224" s="77">
        <v>2.23606E-4</v>
      </c>
      <c r="S224" s="78">
        <v>0</v>
      </c>
      <c r="T224" s="78">
        <f t="shared" si="7"/>
        <v>6.1591142269239138E-11</v>
      </c>
      <c r="U224" s="78">
        <f>R224/'סכום נכסי הקרן'!$C$42</f>
        <v>8.2428968089811059E-12</v>
      </c>
    </row>
    <row r="225" spans="2:21">
      <c r="B225" t="s">
        <v>856</v>
      </c>
      <c r="C225" t="s">
        <v>857</v>
      </c>
      <c r="D225" t="s">
        <v>100</v>
      </c>
      <c r="E225" t="s">
        <v>123</v>
      </c>
      <c r="F225" t="s">
        <v>852</v>
      </c>
      <c r="G225" t="s">
        <v>853</v>
      </c>
      <c r="H225" t="s">
        <v>589</v>
      </c>
      <c r="I225" t="s">
        <v>207</v>
      </c>
      <c r="J225"/>
      <c r="K225" s="77">
        <v>3.46</v>
      </c>
      <c r="L225" t="s">
        <v>102</v>
      </c>
      <c r="M225" s="78">
        <v>2.6200000000000001E-2</v>
      </c>
      <c r="N225" s="78">
        <v>5.4699999999999999E-2</v>
      </c>
      <c r="O225" s="77">
        <v>0.5</v>
      </c>
      <c r="P225" s="77">
        <v>91.29</v>
      </c>
      <c r="Q225" s="77">
        <v>0</v>
      </c>
      <c r="R225" s="77">
        <v>4.5645000000000001E-4</v>
      </c>
      <c r="S225" s="78">
        <v>0</v>
      </c>
      <c r="T225" s="78">
        <f t="shared" si="7"/>
        <v>1.2572684493615649E-10</v>
      </c>
      <c r="U225" s="78">
        <f>R225/'סכום נכסי הקרן'!$C$42</f>
        <v>1.6826338508176998E-11</v>
      </c>
    </row>
    <row r="226" spans="2:21">
      <c r="B226" t="s">
        <v>858</v>
      </c>
      <c r="C226" t="s">
        <v>859</v>
      </c>
      <c r="D226" t="s">
        <v>100</v>
      </c>
      <c r="E226" t="s">
        <v>123</v>
      </c>
      <c r="F226" t="s">
        <v>860</v>
      </c>
      <c r="G226" t="s">
        <v>595</v>
      </c>
      <c r="H226" t="s">
        <v>658</v>
      </c>
      <c r="I226" t="s">
        <v>148</v>
      </c>
      <c r="J226"/>
      <c r="K226" s="77">
        <v>1.85</v>
      </c>
      <c r="L226" t="s">
        <v>102</v>
      </c>
      <c r="M226" s="78">
        <v>2.9499999999999998E-2</v>
      </c>
      <c r="N226" s="78">
        <v>6.3100000000000003E-2</v>
      </c>
      <c r="O226" s="77">
        <v>10086157.359999999</v>
      </c>
      <c r="P226" s="77">
        <v>94.95</v>
      </c>
      <c r="Q226" s="77">
        <v>0</v>
      </c>
      <c r="R226" s="77">
        <v>9576.8064133200005</v>
      </c>
      <c r="S226" s="78">
        <v>2.5499999999999998E-2</v>
      </c>
      <c r="T226" s="78">
        <f t="shared" si="7"/>
        <v>2.6378829114055702E-3</v>
      </c>
      <c r="U226" s="78">
        <f>R226/'סכום נכסי הקרן'!$C$42</f>
        <v>3.5303447592902347E-4</v>
      </c>
    </row>
    <row r="227" spans="2:21">
      <c r="B227" t="s">
        <v>861</v>
      </c>
      <c r="C227" t="s">
        <v>862</v>
      </c>
      <c r="D227" t="s">
        <v>100</v>
      </c>
      <c r="E227" t="s">
        <v>123</v>
      </c>
      <c r="F227" t="s">
        <v>860</v>
      </c>
      <c r="G227" t="s">
        <v>595</v>
      </c>
      <c r="H227" t="s">
        <v>658</v>
      </c>
      <c r="I227" t="s">
        <v>148</v>
      </c>
      <c r="J227"/>
      <c r="K227" s="77">
        <v>3.18</v>
      </c>
      <c r="L227" t="s">
        <v>102</v>
      </c>
      <c r="M227" s="78">
        <v>2.5499999999999998E-2</v>
      </c>
      <c r="N227" s="78">
        <v>6.1899999999999997E-2</v>
      </c>
      <c r="O227" s="77">
        <v>913508.08</v>
      </c>
      <c r="P227" s="77">
        <v>89.91</v>
      </c>
      <c r="Q227" s="77">
        <v>0</v>
      </c>
      <c r="R227" s="77">
        <v>821.33511472800001</v>
      </c>
      <c r="S227" s="78">
        <v>1.6000000000000001E-3</v>
      </c>
      <c r="T227" s="78">
        <f t="shared" si="7"/>
        <v>2.2623260512658023E-4</v>
      </c>
      <c r="U227" s="78">
        <f>R227/'סכום נכסי הקרן'!$C$42</f>
        <v>3.0277276085147814E-5</v>
      </c>
    </row>
    <row r="228" spans="2:21">
      <c r="B228" t="s">
        <v>863</v>
      </c>
      <c r="C228" t="s">
        <v>864</v>
      </c>
      <c r="D228" t="s">
        <v>100</v>
      </c>
      <c r="E228" t="s">
        <v>123</v>
      </c>
      <c r="F228" t="s">
        <v>865</v>
      </c>
      <c r="G228" t="s">
        <v>713</v>
      </c>
      <c r="H228" t="s">
        <v>658</v>
      </c>
      <c r="I228" t="s">
        <v>148</v>
      </c>
      <c r="J228"/>
      <c r="K228" s="77">
        <v>2.46</v>
      </c>
      <c r="L228" t="s">
        <v>102</v>
      </c>
      <c r="M228" s="78">
        <v>3.4500000000000003E-2</v>
      </c>
      <c r="N228" s="78">
        <v>5.9299999999999999E-2</v>
      </c>
      <c r="O228" s="77">
        <v>0.04</v>
      </c>
      <c r="P228" s="77">
        <v>94.64</v>
      </c>
      <c r="Q228" s="77">
        <v>0</v>
      </c>
      <c r="R228" s="77">
        <v>3.7855999999999998E-5</v>
      </c>
      <c r="S228" s="78">
        <v>0</v>
      </c>
      <c r="T228" s="78">
        <f t="shared" si="7"/>
        <v>1.0427243820578682E-11</v>
      </c>
      <c r="U228" s="78">
        <f>R228/'סכום נכסי הקרן'!$C$42</f>
        <v>1.395504152843791E-12</v>
      </c>
    </row>
    <row r="229" spans="2:21">
      <c r="B229" t="s">
        <v>866</v>
      </c>
      <c r="C229" t="s">
        <v>867</v>
      </c>
      <c r="D229" t="s">
        <v>100</v>
      </c>
      <c r="E229" t="s">
        <v>123</v>
      </c>
      <c r="F229" t="s">
        <v>865</v>
      </c>
      <c r="G229" t="s">
        <v>713</v>
      </c>
      <c r="H229" t="s">
        <v>658</v>
      </c>
      <c r="I229" t="s">
        <v>148</v>
      </c>
      <c r="J229"/>
      <c r="K229" s="77">
        <v>4.84</v>
      </c>
      <c r="L229" t="s">
        <v>102</v>
      </c>
      <c r="M229" s="78">
        <v>7.4999999999999997E-3</v>
      </c>
      <c r="N229" s="78">
        <v>5.16E-2</v>
      </c>
      <c r="O229" s="77">
        <v>11582505.09</v>
      </c>
      <c r="P229" s="77">
        <v>81.3</v>
      </c>
      <c r="Q229" s="77">
        <v>0</v>
      </c>
      <c r="R229" s="77">
        <v>9416.5766381699996</v>
      </c>
      <c r="S229" s="78">
        <v>2.18E-2</v>
      </c>
      <c r="T229" s="78">
        <f t="shared" si="7"/>
        <v>2.5937484298754151E-3</v>
      </c>
      <c r="U229" s="78">
        <f>R229/'סכום נכסי הקרן'!$C$42</f>
        <v>3.4712784774244663E-4</v>
      </c>
    </row>
    <row r="230" spans="2:21">
      <c r="B230" t="s">
        <v>868</v>
      </c>
      <c r="C230" t="s">
        <v>869</v>
      </c>
      <c r="D230" t="s">
        <v>100</v>
      </c>
      <c r="E230" t="s">
        <v>123</v>
      </c>
      <c r="F230" t="s">
        <v>870</v>
      </c>
      <c r="G230" t="s">
        <v>713</v>
      </c>
      <c r="H230" t="s">
        <v>658</v>
      </c>
      <c r="I230" t="s">
        <v>148</v>
      </c>
      <c r="J230"/>
      <c r="K230" s="77">
        <v>3.3</v>
      </c>
      <c r="L230" t="s">
        <v>102</v>
      </c>
      <c r="M230" s="78">
        <v>2.0500000000000001E-2</v>
      </c>
      <c r="N230" s="78">
        <v>5.6800000000000003E-2</v>
      </c>
      <c r="O230" s="77">
        <v>153547.35</v>
      </c>
      <c r="P230" s="77">
        <v>89.02</v>
      </c>
      <c r="Q230" s="77">
        <v>0</v>
      </c>
      <c r="R230" s="77">
        <v>136.68785097</v>
      </c>
      <c r="S230" s="78">
        <v>2.9999999999999997E-4</v>
      </c>
      <c r="T230" s="78">
        <f t="shared" si="7"/>
        <v>3.7649977529985009E-5</v>
      </c>
      <c r="U230" s="78">
        <f>R230/'סכום נכסי הקרן'!$C$42</f>
        <v>5.0387907774706317E-6</v>
      </c>
    </row>
    <row r="231" spans="2:21">
      <c r="B231" t="s">
        <v>871</v>
      </c>
      <c r="C231" t="s">
        <v>872</v>
      </c>
      <c r="D231" t="s">
        <v>100</v>
      </c>
      <c r="E231" t="s">
        <v>123</v>
      </c>
      <c r="F231" t="s">
        <v>870</v>
      </c>
      <c r="G231" t="s">
        <v>713</v>
      </c>
      <c r="H231" t="s">
        <v>658</v>
      </c>
      <c r="I231" t="s">
        <v>148</v>
      </c>
      <c r="J231"/>
      <c r="K231" s="77">
        <v>3.82</v>
      </c>
      <c r="L231" t="s">
        <v>102</v>
      </c>
      <c r="M231" s="78">
        <v>2.5000000000000001E-3</v>
      </c>
      <c r="N231" s="78">
        <v>5.8400000000000001E-2</v>
      </c>
      <c r="O231" s="77">
        <v>6830401.3499999996</v>
      </c>
      <c r="P231" s="77">
        <v>81.3</v>
      </c>
      <c r="Q231" s="77">
        <v>0</v>
      </c>
      <c r="R231" s="77">
        <v>5553.1162975500001</v>
      </c>
      <c r="S231" s="78">
        <v>1.21E-2</v>
      </c>
      <c r="T231" s="78">
        <f t="shared" si="7"/>
        <v>1.5295778106134566E-3</v>
      </c>
      <c r="U231" s="78">
        <f>R231/'סכום נכסי הקרן'!$C$42</f>
        <v>2.0470722882648886E-4</v>
      </c>
    </row>
    <row r="232" spans="2:21">
      <c r="B232" t="s">
        <v>873</v>
      </c>
      <c r="C232" t="s">
        <v>874</v>
      </c>
      <c r="D232" t="s">
        <v>100</v>
      </c>
      <c r="E232" t="s">
        <v>123</v>
      </c>
      <c r="F232" t="s">
        <v>875</v>
      </c>
      <c r="G232" t="s">
        <v>595</v>
      </c>
      <c r="H232" t="s">
        <v>658</v>
      </c>
      <c r="I232" t="s">
        <v>148</v>
      </c>
      <c r="J232"/>
      <c r="K232" s="77">
        <v>2.62</v>
      </c>
      <c r="L232" t="s">
        <v>102</v>
      </c>
      <c r="M232" s="78">
        <v>2.4E-2</v>
      </c>
      <c r="N232" s="78">
        <v>6.0400000000000002E-2</v>
      </c>
      <c r="O232" s="77">
        <v>4.3899999999999997</v>
      </c>
      <c r="P232" s="77">
        <v>91.2</v>
      </c>
      <c r="Q232" s="77">
        <v>0</v>
      </c>
      <c r="R232" s="77">
        <v>4.0036799999999999E-3</v>
      </c>
      <c r="S232" s="78">
        <v>0</v>
      </c>
      <c r="T232" s="78">
        <f t="shared" si="7"/>
        <v>1.1027934155635688E-9</v>
      </c>
      <c r="U232" s="78">
        <f>R232/'סכום נכסי הקרן'!$C$42</f>
        <v>1.4758960446580806E-10</v>
      </c>
    </row>
    <row r="233" spans="2:21">
      <c r="B233" t="s">
        <v>876</v>
      </c>
      <c r="C233" t="s">
        <v>877</v>
      </c>
      <c r="D233" t="s">
        <v>100</v>
      </c>
      <c r="E233" t="s">
        <v>123</v>
      </c>
      <c r="F233" t="s">
        <v>878</v>
      </c>
      <c r="G233" t="s">
        <v>477</v>
      </c>
      <c r="H233" t="s">
        <v>658</v>
      </c>
      <c r="I233" t="s">
        <v>148</v>
      </c>
      <c r="J233"/>
      <c r="K233" s="77">
        <v>2.08</v>
      </c>
      <c r="L233" t="s">
        <v>102</v>
      </c>
      <c r="M233" s="78">
        <v>3.27E-2</v>
      </c>
      <c r="N233" s="78">
        <v>5.7099999999999998E-2</v>
      </c>
      <c r="O233" s="77">
        <v>4104006.55</v>
      </c>
      <c r="P233" s="77">
        <v>96.6</v>
      </c>
      <c r="Q233" s="77">
        <v>0</v>
      </c>
      <c r="R233" s="77">
        <v>3964.4703273</v>
      </c>
      <c r="S233" s="78">
        <v>1.2999999999999999E-2</v>
      </c>
      <c r="T233" s="78">
        <f t="shared" si="7"/>
        <v>1.0919933094412108E-3</v>
      </c>
      <c r="U233" s="78">
        <f>R233/'סכום נכסי הקרן'!$C$42</f>
        <v>1.4614419921737991E-4</v>
      </c>
    </row>
    <row r="234" spans="2:21">
      <c r="B234" t="s">
        <v>879</v>
      </c>
      <c r="C234" t="s">
        <v>880</v>
      </c>
      <c r="D234" t="s">
        <v>100</v>
      </c>
      <c r="E234" t="s">
        <v>123</v>
      </c>
      <c r="F234" t="s">
        <v>669</v>
      </c>
      <c r="G234" t="s">
        <v>595</v>
      </c>
      <c r="H234" t="s">
        <v>670</v>
      </c>
      <c r="I234" t="s">
        <v>207</v>
      </c>
      <c r="J234"/>
      <c r="K234" s="77">
        <v>2.56</v>
      </c>
      <c r="L234" t="s">
        <v>102</v>
      </c>
      <c r="M234" s="78">
        <v>4.2999999999999997E-2</v>
      </c>
      <c r="N234" s="78">
        <v>6.0999999999999999E-2</v>
      </c>
      <c r="O234" s="77">
        <v>7192348.2000000002</v>
      </c>
      <c r="P234" s="77">
        <v>96.61</v>
      </c>
      <c r="Q234" s="77">
        <v>0</v>
      </c>
      <c r="R234" s="77">
        <v>6948.5275960199997</v>
      </c>
      <c r="S234" s="78">
        <v>5.8999999999999999E-3</v>
      </c>
      <c r="T234" s="78">
        <f t="shared" si="7"/>
        <v>1.9139367983336854E-3</v>
      </c>
      <c r="U234" s="78">
        <f>R234/'סכום נכסי הקרן'!$C$42</f>
        <v>2.5614695468077964E-4</v>
      </c>
    </row>
    <row r="235" spans="2:21">
      <c r="B235" t="s">
        <v>881</v>
      </c>
      <c r="C235" t="s">
        <v>882</v>
      </c>
      <c r="D235" t="s">
        <v>100</v>
      </c>
      <c r="E235" t="s">
        <v>123</v>
      </c>
      <c r="F235" t="s">
        <v>883</v>
      </c>
      <c r="G235" t="s">
        <v>657</v>
      </c>
      <c r="H235" t="s">
        <v>658</v>
      </c>
      <c r="I235" t="s">
        <v>148</v>
      </c>
      <c r="J235"/>
      <c r="K235" s="77">
        <v>1.1100000000000001</v>
      </c>
      <c r="L235" t="s">
        <v>102</v>
      </c>
      <c r="M235" s="78">
        <v>3.5000000000000003E-2</v>
      </c>
      <c r="N235" s="78">
        <v>6.0699999999999997E-2</v>
      </c>
      <c r="O235" s="77">
        <v>3645736.55</v>
      </c>
      <c r="P235" s="77">
        <v>97.76</v>
      </c>
      <c r="Q235" s="77">
        <v>0</v>
      </c>
      <c r="R235" s="77">
        <v>3564.0720512799999</v>
      </c>
      <c r="S235" s="78">
        <v>1.52E-2</v>
      </c>
      <c r="T235" s="78">
        <f t="shared" si="7"/>
        <v>9.8170562850820385E-4</v>
      </c>
      <c r="U235" s="78">
        <f>R235/'סכום נכסי הקרן'!$C$42</f>
        <v>1.3138412269113824E-4</v>
      </c>
    </row>
    <row r="236" spans="2:21">
      <c r="B236" t="s">
        <v>884</v>
      </c>
      <c r="C236" t="s">
        <v>885</v>
      </c>
      <c r="D236" t="s">
        <v>100</v>
      </c>
      <c r="E236" t="s">
        <v>123</v>
      </c>
      <c r="F236" t="s">
        <v>883</v>
      </c>
      <c r="G236" t="s">
        <v>657</v>
      </c>
      <c r="H236" t="s">
        <v>658</v>
      </c>
      <c r="I236" t="s">
        <v>148</v>
      </c>
      <c r="J236"/>
      <c r="K236" s="77">
        <v>2.16</v>
      </c>
      <c r="L236" t="s">
        <v>102</v>
      </c>
      <c r="M236" s="78">
        <v>4.99E-2</v>
      </c>
      <c r="N236" s="78">
        <v>5.8299999999999998E-2</v>
      </c>
      <c r="O236" s="77">
        <v>2420190.5499999998</v>
      </c>
      <c r="P236" s="77">
        <v>98.22</v>
      </c>
      <c r="Q236" s="77">
        <v>300.43932000000001</v>
      </c>
      <c r="R236" s="77">
        <v>2677.5504782100002</v>
      </c>
      <c r="S236" s="78">
        <v>1.14E-2</v>
      </c>
      <c r="T236" s="78">
        <f t="shared" si="7"/>
        <v>7.3751774297872784E-4</v>
      </c>
      <c r="U236" s="78">
        <f>R236/'סכום נכסי הקרן'!$C$42</f>
        <v>9.870384646531419E-5</v>
      </c>
    </row>
    <row r="237" spans="2:21">
      <c r="B237" t="s">
        <v>886</v>
      </c>
      <c r="C237" t="s">
        <v>887</v>
      </c>
      <c r="D237" t="s">
        <v>100</v>
      </c>
      <c r="E237" t="s">
        <v>123</v>
      </c>
      <c r="F237" t="s">
        <v>883</v>
      </c>
      <c r="G237" t="s">
        <v>657</v>
      </c>
      <c r="H237" t="s">
        <v>658</v>
      </c>
      <c r="I237" t="s">
        <v>148</v>
      </c>
      <c r="J237"/>
      <c r="K237" s="77">
        <v>2.62</v>
      </c>
      <c r="L237" t="s">
        <v>102</v>
      </c>
      <c r="M237" s="78">
        <v>2.6499999999999999E-2</v>
      </c>
      <c r="N237" s="78">
        <v>6.3700000000000007E-2</v>
      </c>
      <c r="O237" s="77">
        <v>2989674.18</v>
      </c>
      <c r="P237" s="77">
        <v>91.15</v>
      </c>
      <c r="Q237" s="77">
        <v>0</v>
      </c>
      <c r="R237" s="77">
        <v>2725.08801507</v>
      </c>
      <c r="S237" s="78">
        <v>4.1999999999999997E-3</v>
      </c>
      <c r="T237" s="78">
        <f t="shared" si="7"/>
        <v>7.506117171827897E-4</v>
      </c>
      <c r="U237" s="78">
        <f>R237/'סכום נכסי הקרן'!$C$42</f>
        <v>1.0045624582351618E-4</v>
      </c>
    </row>
    <row r="238" spans="2:21">
      <c r="B238" t="s">
        <v>888</v>
      </c>
      <c r="C238" t="s">
        <v>889</v>
      </c>
      <c r="D238" t="s">
        <v>100</v>
      </c>
      <c r="E238" t="s">
        <v>123</v>
      </c>
      <c r="F238" t="s">
        <v>890</v>
      </c>
      <c r="G238" t="s">
        <v>595</v>
      </c>
      <c r="H238" t="s">
        <v>670</v>
      </c>
      <c r="I238" t="s">
        <v>207</v>
      </c>
      <c r="J238"/>
      <c r="K238" s="77">
        <v>3.68</v>
      </c>
      <c r="L238" t="s">
        <v>102</v>
      </c>
      <c r="M238" s="78">
        <v>5.3400000000000003E-2</v>
      </c>
      <c r="N238" s="78">
        <v>6.2799999999999995E-2</v>
      </c>
      <c r="O238" s="77">
        <v>11293966.029999999</v>
      </c>
      <c r="P238" s="77">
        <v>98.56</v>
      </c>
      <c r="Q238" s="77">
        <v>0</v>
      </c>
      <c r="R238" s="77">
        <v>11131.332919168</v>
      </c>
      <c r="S238" s="78">
        <v>2.8199999999999999E-2</v>
      </c>
      <c r="T238" s="78">
        <f t="shared" si="7"/>
        <v>3.0660693785978074E-3</v>
      </c>
      <c r="U238" s="78">
        <f>R238/'סכום נכסי הקרן'!$C$42</f>
        <v>4.1033974311564201E-4</v>
      </c>
    </row>
    <row r="239" spans="2:21">
      <c r="B239" t="s">
        <v>891</v>
      </c>
      <c r="C239" t="s">
        <v>892</v>
      </c>
      <c r="D239" t="s">
        <v>100</v>
      </c>
      <c r="E239" t="s">
        <v>123</v>
      </c>
      <c r="F239" t="s">
        <v>684</v>
      </c>
      <c r="G239" t="s">
        <v>371</v>
      </c>
      <c r="H239" t="s">
        <v>685</v>
      </c>
      <c r="I239" t="s">
        <v>207</v>
      </c>
      <c r="J239"/>
      <c r="K239" s="77">
        <v>3.76</v>
      </c>
      <c r="L239" t="s">
        <v>102</v>
      </c>
      <c r="M239" s="78">
        <v>2.5000000000000001E-2</v>
      </c>
      <c r="N239" s="78">
        <v>6.3500000000000001E-2</v>
      </c>
      <c r="O239" s="77">
        <v>1640822.89</v>
      </c>
      <c r="P239" s="77">
        <v>86.77</v>
      </c>
      <c r="Q239" s="77">
        <v>0</v>
      </c>
      <c r="R239" s="77">
        <v>1423.7420216529999</v>
      </c>
      <c r="S239" s="78">
        <v>1.9E-3</v>
      </c>
      <c r="T239" s="78">
        <f t="shared" si="7"/>
        <v>3.9216254219620258E-4</v>
      </c>
      <c r="U239" s="78">
        <f>R239/'סכום נכסי הקרן'!$C$42</f>
        <v>5.2484095091794594E-5</v>
      </c>
    </row>
    <row r="240" spans="2:21">
      <c r="B240" t="s">
        <v>893</v>
      </c>
      <c r="C240" t="s">
        <v>894</v>
      </c>
      <c r="D240" t="s">
        <v>100</v>
      </c>
      <c r="E240" t="s">
        <v>123</v>
      </c>
      <c r="F240" t="s">
        <v>688</v>
      </c>
      <c r="G240" t="s">
        <v>689</v>
      </c>
      <c r="H240" t="s">
        <v>690</v>
      </c>
      <c r="I240" t="s">
        <v>148</v>
      </c>
      <c r="J240"/>
      <c r="K240" s="77">
        <v>1.66</v>
      </c>
      <c r="L240" t="s">
        <v>102</v>
      </c>
      <c r="M240" s="78">
        <v>3.7499999999999999E-2</v>
      </c>
      <c r="N240" s="78">
        <v>6.3200000000000006E-2</v>
      </c>
      <c r="O240" s="77">
        <v>2035403.01</v>
      </c>
      <c r="P240" s="77">
        <v>97.06</v>
      </c>
      <c r="Q240" s="77">
        <v>0</v>
      </c>
      <c r="R240" s="77">
        <v>1975.5621615059999</v>
      </c>
      <c r="S240" s="78">
        <v>5.4999999999999997E-3</v>
      </c>
      <c r="T240" s="78">
        <f t="shared" si="7"/>
        <v>5.4415861001512315E-4</v>
      </c>
      <c r="U240" s="78">
        <f>R240/'סכום נכסי הקרן'!$C$42</f>
        <v>7.2826109482847617E-5</v>
      </c>
    </row>
    <row r="241" spans="2:21">
      <c r="B241" t="s">
        <v>895</v>
      </c>
      <c r="C241" t="s">
        <v>896</v>
      </c>
      <c r="D241" t="s">
        <v>100</v>
      </c>
      <c r="E241" t="s">
        <v>123</v>
      </c>
      <c r="F241" t="s">
        <v>688</v>
      </c>
      <c r="G241" t="s">
        <v>689</v>
      </c>
      <c r="H241" t="s">
        <v>690</v>
      </c>
      <c r="I241" t="s">
        <v>148</v>
      </c>
      <c r="J241"/>
      <c r="K241" s="77">
        <v>3.74</v>
      </c>
      <c r="L241" t="s">
        <v>102</v>
      </c>
      <c r="M241" s="78">
        <v>2.6599999999999999E-2</v>
      </c>
      <c r="N241" s="78">
        <v>6.8099999999999994E-2</v>
      </c>
      <c r="O241" s="77">
        <v>24557874.09</v>
      </c>
      <c r="P241" s="77">
        <v>86.05</v>
      </c>
      <c r="Q241" s="77">
        <v>0</v>
      </c>
      <c r="R241" s="77">
        <v>21132.050654445</v>
      </c>
      <c r="S241" s="78">
        <v>2.98E-2</v>
      </c>
      <c r="T241" s="78">
        <f t="shared" si="7"/>
        <v>5.820716520570513E-3</v>
      </c>
      <c r="U241" s="78">
        <f>R241/'סכום נכסי הקרן'!$C$42</f>
        <v>7.7900106842728638E-4</v>
      </c>
    </row>
    <row r="242" spans="2:21">
      <c r="B242" t="s">
        <v>897</v>
      </c>
      <c r="C242" t="s">
        <v>898</v>
      </c>
      <c r="D242" t="s">
        <v>100</v>
      </c>
      <c r="E242" t="s">
        <v>123</v>
      </c>
      <c r="F242" t="s">
        <v>899</v>
      </c>
      <c r="G242" t="s">
        <v>595</v>
      </c>
      <c r="H242" t="s">
        <v>690</v>
      </c>
      <c r="I242" t="s">
        <v>148</v>
      </c>
      <c r="J242"/>
      <c r="K242" s="77">
        <v>3.12</v>
      </c>
      <c r="L242" t="s">
        <v>102</v>
      </c>
      <c r="M242" s="78">
        <v>4.53E-2</v>
      </c>
      <c r="N242" s="78">
        <v>6.7400000000000002E-2</v>
      </c>
      <c r="O242" s="77">
        <v>21836873.559999999</v>
      </c>
      <c r="P242" s="77">
        <v>95.03</v>
      </c>
      <c r="Q242" s="77">
        <v>0</v>
      </c>
      <c r="R242" s="77">
        <v>20751.580944067999</v>
      </c>
      <c r="S242" s="78">
        <v>3.1199999999999999E-2</v>
      </c>
      <c r="T242" s="78">
        <f t="shared" si="7"/>
        <v>5.7159180622958416E-3</v>
      </c>
      <c r="U242" s="78">
        <f>R242/'סכום נכסי הקרן'!$C$42</f>
        <v>7.6497562831574837E-4</v>
      </c>
    </row>
    <row r="243" spans="2:21">
      <c r="B243" t="s">
        <v>900</v>
      </c>
      <c r="C243" t="s">
        <v>901</v>
      </c>
      <c r="D243" t="s">
        <v>100</v>
      </c>
      <c r="E243" t="s">
        <v>123</v>
      </c>
      <c r="F243" t="s">
        <v>675</v>
      </c>
      <c r="G243" t="s">
        <v>657</v>
      </c>
      <c r="H243" t="s">
        <v>690</v>
      </c>
      <c r="I243" t="s">
        <v>148</v>
      </c>
      <c r="J243"/>
      <c r="K243" s="77">
        <v>4.66</v>
      </c>
      <c r="L243" t="s">
        <v>102</v>
      </c>
      <c r="M243" s="78">
        <v>5.5E-2</v>
      </c>
      <c r="N243" s="78">
        <v>7.1900000000000006E-2</v>
      </c>
      <c r="O243" s="77">
        <v>7812292.6500000004</v>
      </c>
      <c r="P243" s="77">
        <v>93.5</v>
      </c>
      <c r="Q243" s="77">
        <v>0</v>
      </c>
      <c r="R243" s="77">
        <v>7304.4936277500001</v>
      </c>
      <c r="S243" s="78">
        <v>1.7600000000000001E-2</v>
      </c>
      <c r="T243" s="78">
        <f t="shared" si="7"/>
        <v>2.0119858422023604E-3</v>
      </c>
      <c r="U243" s="78">
        <f>R243/'סכום נכסי הקרן'!$C$42</f>
        <v>2.6926910376020007E-4</v>
      </c>
    </row>
    <row r="244" spans="2:21">
      <c r="B244" t="s">
        <v>902</v>
      </c>
      <c r="C244" t="s">
        <v>903</v>
      </c>
      <c r="D244" t="s">
        <v>100</v>
      </c>
      <c r="E244" t="s">
        <v>123</v>
      </c>
      <c r="F244" t="s">
        <v>904</v>
      </c>
      <c r="G244" t="s">
        <v>595</v>
      </c>
      <c r="H244" t="s">
        <v>690</v>
      </c>
      <c r="I244" t="s">
        <v>148</v>
      </c>
      <c r="J244"/>
      <c r="K244" s="77">
        <v>3.17</v>
      </c>
      <c r="L244" t="s">
        <v>102</v>
      </c>
      <c r="M244" s="78">
        <v>2.5000000000000001E-2</v>
      </c>
      <c r="N244" s="78">
        <v>6.6299999999999998E-2</v>
      </c>
      <c r="O244" s="77">
        <v>7812292.6500000004</v>
      </c>
      <c r="P244" s="77">
        <v>88.69</v>
      </c>
      <c r="Q244" s="77">
        <v>0</v>
      </c>
      <c r="R244" s="77">
        <v>6928.7223512849996</v>
      </c>
      <c r="S244" s="78">
        <v>3.6999999999999998E-2</v>
      </c>
      <c r="T244" s="78">
        <f t="shared" si="7"/>
        <v>1.9084815437960141E-3</v>
      </c>
      <c r="U244" s="78">
        <f>R244/'סכום נכסי הקרן'!$C$42</f>
        <v>2.5541686430472882E-4</v>
      </c>
    </row>
    <row r="245" spans="2:21">
      <c r="B245" t="s">
        <v>905</v>
      </c>
      <c r="C245" t="s">
        <v>906</v>
      </c>
      <c r="D245" t="s">
        <v>100</v>
      </c>
      <c r="E245" t="s">
        <v>123</v>
      </c>
      <c r="F245" t="s">
        <v>907</v>
      </c>
      <c r="G245" t="s">
        <v>371</v>
      </c>
      <c r="H245" t="s">
        <v>690</v>
      </c>
      <c r="I245" t="s">
        <v>148</v>
      </c>
      <c r="J245"/>
      <c r="K245" s="77">
        <v>5.01</v>
      </c>
      <c r="L245" t="s">
        <v>102</v>
      </c>
      <c r="M245" s="78">
        <v>6.7699999999999996E-2</v>
      </c>
      <c r="N245" s="78">
        <v>6.7299999999999999E-2</v>
      </c>
      <c r="O245" s="77">
        <v>10436754.25</v>
      </c>
      <c r="P245" s="77">
        <v>101.88</v>
      </c>
      <c r="Q245" s="77">
        <v>0</v>
      </c>
      <c r="R245" s="77">
        <v>10632.965229900001</v>
      </c>
      <c r="S245" s="78">
        <v>0</v>
      </c>
      <c r="T245" s="78">
        <f t="shared" si="7"/>
        <v>2.9287965180659018E-3</v>
      </c>
      <c r="U245" s="78">
        <f>R245/'סכום נכסי הקרן'!$C$42</f>
        <v>3.9196817242627554E-4</v>
      </c>
    </row>
    <row r="246" spans="2:21">
      <c r="B246" t="s">
        <v>908</v>
      </c>
      <c r="C246" t="s">
        <v>909</v>
      </c>
      <c r="D246" t="s">
        <v>100</v>
      </c>
      <c r="E246" t="s">
        <v>123</v>
      </c>
      <c r="F246" t="s">
        <v>865</v>
      </c>
      <c r="G246" t="s">
        <v>713</v>
      </c>
      <c r="H246" t="s">
        <v>4809</v>
      </c>
      <c r="I246" t="s">
        <v>211</v>
      </c>
      <c r="J246"/>
      <c r="K246" s="77">
        <v>1.32</v>
      </c>
      <c r="L246" t="s">
        <v>102</v>
      </c>
      <c r="M246" s="78">
        <v>4.2500000000000003E-2</v>
      </c>
      <c r="N246" s="78">
        <v>6.1199999999999997E-2</v>
      </c>
      <c r="O246" s="77">
        <v>0.19</v>
      </c>
      <c r="P246" s="77">
        <v>98.05</v>
      </c>
      <c r="Q246" s="77">
        <v>0</v>
      </c>
      <c r="R246" s="77">
        <v>1.86295E-4</v>
      </c>
      <c r="S246" s="78">
        <v>0</v>
      </c>
      <c r="T246" s="78">
        <f t="shared" si="7"/>
        <v>5.13140159434358E-11</v>
      </c>
      <c r="U246" s="78">
        <f>R246/'סכום נכסי הקרן'!$C$42</f>
        <v>6.8674832563935455E-12</v>
      </c>
    </row>
    <row r="247" spans="2:21">
      <c r="B247" t="s">
        <v>910</v>
      </c>
      <c r="C247" t="s">
        <v>911</v>
      </c>
      <c r="D247" t="s">
        <v>100</v>
      </c>
      <c r="E247" t="s">
        <v>123</v>
      </c>
      <c r="F247" t="s">
        <v>912</v>
      </c>
      <c r="G247" t="s">
        <v>713</v>
      </c>
      <c r="H247" t="s">
        <v>4809</v>
      </c>
      <c r="I247" t="s">
        <v>211</v>
      </c>
      <c r="J247"/>
      <c r="K247" s="77">
        <v>3.59</v>
      </c>
      <c r="L247" t="s">
        <v>102</v>
      </c>
      <c r="M247" s="78">
        <v>6.0499999999999998E-2</v>
      </c>
      <c r="N247" s="78">
        <v>6.1400000000000003E-2</v>
      </c>
      <c r="O247" s="77">
        <v>7121217.2400000002</v>
      </c>
      <c r="P247" s="77">
        <v>99.98</v>
      </c>
      <c r="Q247" s="77">
        <v>215.41683</v>
      </c>
      <c r="R247" s="77">
        <v>7335.2098265519999</v>
      </c>
      <c r="S247" s="78">
        <v>3.2399999999999998E-2</v>
      </c>
      <c r="T247" s="78">
        <f t="shared" si="7"/>
        <v>2.0204464638779156E-3</v>
      </c>
      <c r="U247" s="78">
        <f>R247/'סכום נכסי הקרן'!$C$42</f>
        <v>2.7040140994647876E-4</v>
      </c>
    </row>
    <row r="248" spans="2:21">
      <c r="B248" t="s">
        <v>913</v>
      </c>
      <c r="C248" t="s">
        <v>914</v>
      </c>
      <c r="D248" t="s">
        <v>100</v>
      </c>
      <c r="E248" t="s">
        <v>123</v>
      </c>
      <c r="F248" t="s">
        <v>912</v>
      </c>
      <c r="G248" t="s">
        <v>713</v>
      </c>
      <c r="H248" t="s">
        <v>4809</v>
      </c>
      <c r="I248" t="s">
        <v>211</v>
      </c>
      <c r="J248"/>
      <c r="K248" s="77">
        <v>1.22</v>
      </c>
      <c r="L248" t="s">
        <v>102</v>
      </c>
      <c r="M248" s="78">
        <v>3.5499999999999997E-2</v>
      </c>
      <c r="N248" s="78">
        <v>7.5700000000000003E-2</v>
      </c>
      <c r="O248" s="77">
        <v>1418679.61</v>
      </c>
      <c r="P248" s="77">
        <v>96.33</v>
      </c>
      <c r="Q248" s="77">
        <v>0</v>
      </c>
      <c r="R248" s="77">
        <v>1366.614068313</v>
      </c>
      <c r="S248" s="78">
        <v>5.0000000000000001E-3</v>
      </c>
      <c r="T248" s="78">
        <f t="shared" si="7"/>
        <v>3.7642693625667323E-4</v>
      </c>
      <c r="U248" s="78">
        <f>R248/'סכום נכסי הקרן'!$C$42</f>
        <v>5.0378159543151413E-5</v>
      </c>
    </row>
    <row r="249" spans="2:21">
      <c r="B249" t="s">
        <v>915</v>
      </c>
      <c r="C249" t="s">
        <v>916</v>
      </c>
      <c r="D249" t="s">
        <v>100</v>
      </c>
      <c r="E249" t="s">
        <v>123</v>
      </c>
      <c r="F249" t="s">
        <v>917</v>
      </c>
      <c r="G249" t="s">
        <v>360</v>
      </c>
      <c r="H249" t="s">
        <v>4809</v>
      </c>
      <c r="I249" t="s">
        <v>211</v>
      </c>
      <c r="J249"/>
      <c r="K249" s="77">
        <v>2.23</v>
      </c>
      <c r="L249" t="s">
        <v>102</v>
      </c>
      <c r="M249" s="78">
        <v>0.01</v>
      </c>
      <c r="N249" s="78">
        <v>7.0699999999999999E-2</v>
      </c>
      <c r="O249" s="77">
        <v>2191191.85</v>
      </c>
      <c r="P249" s="77">
        <v>88</v>
      </c>
      <c r="Q249" s="77">
        <v>0</v>
      </c>
      <c r="R249" s="77">
        <v>1928.248828</v>
      </c>
      <c r="S249" s="78">
        <v>1.2200000000000001E-2</v>
      </c>
      <c r="T249" s="78">
        <f t="shared" si="7"/>
        <v>5.3112639149146992E-4</v>
      </c>
      <c r="U249" s="78">
        <f>R249/'סכום נכסי הקרן'!$C$42</f>
        <v>7.1081975042005841E-5</v>
      </c>
    </row>
    <row r="250" spans="2:21">
      <c r="B250" s="79" t="s">
        <v>339</v>
      </c>
      <c r="C250" s="16"/>
      <c r="D250" s="16"/>
      <c r="E250" s="16"/>
      <c r="F250" s="16"/>
      <c r="K250" s="81">
        <v>3.41</v>
      </c>
      <c r="N250" s="80">
        <v>5.6800000000000003E-2</v>
      </c>
      <c r="O250" s="81">
        <v>6720776.3499999996</v>
      </c>
      <c r="Q250" s="81">
        <v>0</v>
      </c>
      <c r="R250" s="81">
        <v>7072.8935244719996</v>
      </c>
      <c r="T250" s="80">
        <f t="shared" si="7"/>
        <v>1.9481927645990499E-3</v>
      </c>
      <c r="U250" s="80">
        <f>R250/'סכום נכסי הקרן'!$C$42</f>
        <v>2.6073151643128261E-4</v>
      </c>
    </row>
    <row r="251" spans="2:21">
      <c r="B251" t="s">
        <v>918</v>
      </c>
      <c r="C251" t="s">
        <v>919</v>
      </c>
      <c r="D251" t="s">
        <v>100</v>
      </c>
      <c r="E251" t="s">
        <v>123</v>
      </c>
      <c r="F251" t="s">
        <v>739</v>
      </c>
      <c r="G251" t="s">
        <v>740</v>
      </c>
      <c r="H251" t="s">
        <v>405</v>
      </c>
      <c r="I251" t="s">
        <v>207</v>
      </c>
      <c r="J251"/>
      <c r="K251" s="77">
        <v>3.66</v>
      </c>
      <c r="L251" t="s">
        <v>102</v>
      </c>
      <c r="M251" s="78">
        <v>3.7699999999999997E-2</v>
      </c>
      <c r="N251" s="78">
        <v>6.6500000000000004E-2</v>
      </c>
      <c r="O251" s="77">
        <v>0.43</v>
      </c>
      <c r="P251" s="77">
        <v>104</v>
      </c>
      <c r="Q251" s="77">
        <v>0</v>
      </c>
      <c r="R251" s="77">
        <v>4.4719999999999997E-4</v>
      </c>
      <c r="S251" s="78">
        <v>0</v>
      </c>
      <c r="T251" s="78">
        <f t="shared" si="7"/>
        <v>1.2317897919914378E-10</v>
      </c>
      <c r="U251" s="78">
        <f>R251/'סכום נכסי הקרן'!$C$42</f>
        <v>1.6485351256121708E-11</v>
      </c>
    </row>
    <row r="252" spans="2:21">
      <c r="B252" t="s">
        <v>920</v>
      </c>
      <c r="C252" t="s">
        <v>921</v>
      </c>
      <c r="D252" t="s">
        <v>100</v>
      </c>
      <c r="E252" t="s">
        <v>123</v>
      </c>
      <c r="F252" t="s">
        <v>739</v>
      </c>
      <c r="G252" t="s">
        <v>740</v>
      </c>
      <c r="H252" t="s">
        <v>405</v>
      </c>
      <c r="I252" t="s">
        <v>207</v>
      </c>
      <c r="J252"/>
      <c r="K252" s="77">
        <v>0.99</v>
      </c>
      <c r="L252" t="s">
        <v>102</v>
      </c>
      <c r="M252" s="78">
        <v>3.49E-2</v>
      </c>
      <c r="N252" s="78">
        <v>7.2700000000000001E-2</v>
      </c>
      <c r="O252" s="77">
        <v>0.28000000000000003</v>
      </c>
      <c r="P252" s="77">
        <v>104.41</v>
      </c>
      <c r="Q252" s="77">
        <v>0</v>
      </c>
      <c r="R252" s="77">
        <v>2.92348E-4</v>
      </c>
      <c r="S252" s="78">
        <v>0</v>
      </c>
      <c r="T252" s="78">
        <f t="shared" si="7"/>
        <v>8.0525778646939364E-11</v>
      </c>
      <c r="U252" s="78">
        <f>R252/'סכום נכסי הקרן'!$C$42</f>
        <v>1.0776966612309188E-11</v>
      </c>
    </row>
    <row r="253" spans="2:21">
      <c r="B253" t="s">
        <v>922</v>
      </c>
      <c r="C253" t="s">
        <v>923</v>
      </c>
      <c r="D253" t="s">
        <v>100</v>
      </c>
      <c r="E253" t="s">
        <v>123</v>
      </c>
      <c r="F253" t="s">
        <v>924</v>
      </c>
      <c r="G253" t="s">
        <v>731</v>
      </c>
      <c r="H253" t="s">
        <v>405</v>
      </c>
      <c r="I253" t="s">
        <v>207</v>
      </c>
      <c r="J253"/>
      <c r="K253" s="77">
        <v>3.03</v>
      </c>
      <c r="L253" t="s">
        <v>102</v>
      </c>
      <c r="M253" s="78">
        <v>2.12E-2</v>
      </c>
      <c r="N253" s="78">
        <v>5.6899999999999999E-2</v>
      </c>
      <c r="O253" s="77">
        <v>5555721.6699999999</v>
      </c>
      <c r="P253" s="77">
        <v>106.21</v>
      </c>
      <c r="Q253" s="77">
        <v>0</v>
      </c>
      <c r="R253" s="77">
        <v>5900.7319857069997</v>
      </c>
      <c r="S253" s="78">
        <v>3.6999999999999998E-2</v>
      </c>
      <c r="T253" s="78">
        <f t="shared" si="7"/>
        <v>1.6253267945597605E-3</v>
      </c>
      <c r="U253" s="78">
        <f>R253/'סכום נכסי הקרן'!$C$42</f>
        <v>2.1752155512659308E-4</v>
      </c>
    </row>
    <row r="254" spans="2:21">
      <c r="B254" t="s">
        <v>925</v>
      </c>
      <c r="C254" t="s">
        <v>926</v>
      </c>
      <c r="D254" t="s">
        <v>100</v>
      </c>
      <c r="E254" t="s">
        <v>123</v>
      </c>
      <c r="F254" t="s">
        <v>924</v>
      </c>
      <c r="G254" t="s">
        <v>731</v>
      </c>
      <c r="H254" t="s">
        <v>405</v>
      </c>
      <c r="I254" t="s">
        <v>207</v>
      </c>
      <c r="J254"/>
      <c r="K254" s="77">
        <v>5.31</v>
      </c>
      <c r="L254" t="s">
        <v>102</v>
      </c>
      <c r="M254" s="78">
        <v>2.6700000000000002E-2</v>
      </c>
      <c r="N254" s="78">
        <v>5.6500000000000002E-2</v>
      </c>
      <c r="O254" s="77">
        <v>1165053.97</v>
      </c>
      <c r="P254" s="77">
        <v>100.61</v>
      </c>
      <c r="Q254" s="77">
        <v>0</v>
      </c>
      <c r="R254" s="77">
        <v>1172.160799217</v>
      </c>
      <c r="S254" s="78">
        <v>6.7999999999999996E-3</v>
      </c>
      <c r="T254" s="78">
        <f t="shared" si="7"/>
        <v>3.2286576633453173E-4</v>
      </c>
      <c r="U254" s="78">
        <f>R254/'סכום נכסי הקרן'!$C$42</f>
        <v>4.3209934042371638E-5</v>
      </c>
    </row>
    <row r="255" spans="2:21">
      <c r="B255" s="79" t="s">
        <v>927</v>
      </c>
      <c r="C255" s="16"/>
      <c r="D255" s="16"/>
      <c r="E255" s="16"/>
      <c r="F255" s="16"/>
      <c r="K255" s="81">
        <v>0</v>
      </c>
      <c r="N255" s="80">
        <v>0</v>
      </c>
      <c r="O255" s="81">
        <v>0</v>
      </c>
      <c r="Q255" s="81">
        <v>0</v>
      </c>
      <c r="R255" s="81">
        <v>0</v>
      </c>
      <c r="T255" s="80">
        <f t="shared" si="7"/>
        <v>0</v>
      </c>
      <c r="U255" s="80">
        <f>R255/'סכום נכסי הקרן'!$C$42</f>
        <v>0</v>
      </c>
    </row>
    <row r="256" spans="2:21">
      <c r="B256" t="s">
        <v>210</v>
      </c>
      <c r="C256" t="s">
        <v>210</v>
      </c>
      <c r="D256" s="16"/>
      <c r="E256" s="16"/>
      <c r="F256" s="16"/>
      <c r="G256" t="s">
        <v>210</v>
      </c>
      <c r="H256" t="s">
        <v>210</v>
      </c>
      <c r="K256" s="77">
        <v>0</v>
      </c>
      <c r="L256" t="s">
        <v>210</v>
      </c>
      <c r="M256" s="78">
        <v>0</v>
      </c>
      <c r="N256" s="78">
        <v>0</v>
      </c>
      <c r="O256" s="77">
        <v>0</v>
      </c>
      <c r="P256" s="77">
        <v>0</v>
      </c>
      <c r="R256" s="77">
        <v>0</v>
      </c>
      <c r="S256" s="78">
        <v>0</v>
      </c>
      <c r="T256" s="78">
        <f t="shared" si="7"/>
        <v>0</v>
      </c>
      <c r="U256" s="78">
        <f>R256/'סכום נכסי הקרן'!$C$42</f>
        <v>0</v>
      </c>
    </row>
    <row r="257" spans="2:21">
      <c r="B257" s="79" t="s">
        <v>235</v>
      </c>
      <c r="C257" s="16"/>
      <c r="D257" s="16"/>
      <c r="E257" s="16"/>
      <c r="F257" s="16"/>
      <c r="K257" s="81">
        <v>4.96</v>
      </c>
      <c r="N257" s="80">
        <v>7.7100000000000002E-2</v>
      </c>
      <c r="O257" s="81">
        <v>259187991.81</v>
      </c>
      <c r="Q257" s="81">
        <v>0</v>
      </c>
      <c r="R257" s="81">
        <v>945791.1035711423</v>
      </c>
      <c r="T257" s="80">
        <f t="shared" si="7"/>
        <v>0.26051337807138858</v>
      </c>
      <c r="U257" s="80">
        <f>R257/'סכום נכסי הקרן'!$C$42</f>
        <v>3.4865157775682616E-2</v>
      </c>
    </row>
    <row r="258" spans="2:21">
      <c r="B258" s="79" t="s">
        <v>340</v>
      </c>
      <c r="C258" s="16"/>
      <c r="D258" s="16"/>
      <c r="E258" s="16"/>
      <c r="F258" s="16"/>
      <c r="K258" s="81">
        <v>5.19</v>
      </c>
      <c r="N258" s="80">
        <v>7.7399999999999997E-2</v>
      </c>
      <c r="O258" s="81">
        <v>45369334.359999999</v>
      </c>
      <c r="Q258" s="81">
        <v>0</v>
      </c>
      <c r="R258" s="81">
        <v>164856.43287518973</v>
      </c>
      <c r="T258" s="80">
        <f t="shared" si="7"/>
        <v>4.5408871010684346E-2</v>
      </c>
      <c r="U258" s="80">
        <f>R258/'סכום נכסי הקרן'!$C$42</f>
        <v>6.0771829221349574E-3</v>
      </c>
    </row>
    <row r="259" spans="2:21">
      <c r="B259" t="s">
        <v>928</v>
      </c>
      <c r="C259" t="s">
        <v>929</v>
      </c>
      <c r="D259" t="s">
        <v>123</v>
      </c>
      <c r="E259" t="s">
        <v>930</v>
      </c>
      <c r="F259" t="s">
        <v>370</v>
      </c>
      <c r="G259" t="s">
        <v>371</v>
      </c>
      <c r="H259" t="s">
        <v>931</v>
      </c>
      <c r="I259" t="s">
        <v>213</v>
      </c>
      <c r="J259"/>
      <c r="K259" s="77">
        <v>7.1</v>
      </c>
      <c r="L259" t="s">
        <v>106</v>
      </c>
      <c r="M259" s="78">
        <v>3.7499999999999999E-2</v>
      </c>
      <c r="N259" s="78">
        <v>6.4699999999999994E-2</v>
      </c>
      <c r="O259" s="77">
        <v>1752477.01</v>
      </c>
      <c r="P259" s="77">
        <v>82.303000011265894</v>
      </c>
      <c r="Q259" s="77">
        <v>0</v>
      </c>
      <c r="R259" s="77">
        <v>5551.5711011794401</v>
      </c>
      <c r="S259" s="78">
        <v>3.5000000000000001E-3</v>
      </c>
      <c r="T259" s="78">
        <f t="shared" si="7"/>
        <v>1.5291521940848612E-3</v>
      </c>
      <c r="U259" s="78">
        <f>R259/'סכום נכסי הקרן'!$C$42</f>
        <v>2.0465026750062044E-4</v>
      </c>
    </row>
    <row r="260" spans="2:21">
      <c r="B260" t="s">
        <v>932</v>
      </c>
      <c r="C260" t="s">
        <v>933</v>
      </c>
      <c r="D260" t="s">
        <v>123</v>
      </c>
      <c r="E260" t="s">
        <v>930</v>
      </c>
      <c r="F260" t="s">
        <v>363</v>
      </c>
      <c r="G260" t="s">
        <v>345</v>
      </c>
      <c r="H260" t="s">
        <v>934</v>
      </c>
      <c r="I260" t="s">
        <v>2877</v>
      </c>
      <c r="J260"/>
      <c r="K260" s="77">
        <v>2.89</v>
      </c>
      <c r="L260" t="s">
        <v>106</v>
      </c>
      <c r="M260" s="78">
        <v>3.2599999999999997E-2</v>
      </c>
      <c r="N260" s="78">
        <v>8.7300000000000003E-2</v>
      </c>
      <c r="O260" s="77">
        <v>5263030.04</v>
      </c>
      <c r="P260" s="77">
        <v>85.833791632684381</v>
      </c>
      <c r="Q260" s="77">
        <v>0</v>
      </c>
      <c r="R260" s="77">
        <v>17387.696765341101</v>
      </c>
      <c r="S260" s="78">
        <v>5.3E-3</v>
      </c>
      <c r="T260" s="78">
        <f t="shared" si="7"/>
        <v>4.7893531712409907E-3</v>
      </c>
      <c r="U260" s="78">
        <f>R260/'סכום נכסי הקרן'!$C$42</f>
        <v>6.4097112860371042E-4</v>
      </c>
    </row>
    <row r="261" spans="2:21">
      <c r="B261" t="s">
        <v>935</v>
      </c>
      <c r="C261" t="s">
        <v>936</v>
      </c>
      <c r="D261" t="s">
        <v>123</v>
      </c>
      <c r="E261" t="s">
        <v>930</v>
      </c>
      <c r="F261" t="s">
        <v>344</v>
      </c>
      <c r="G261" t="s">
        <v>345</v>
      </c>
      <c r="H261" t="s">
        <v>934</v>
      </c>
      <c r="I261" t="s">
        <v>2877</v>
      </c>
      <c r="J261"/>
      <c r="K261" s="77">
        <v>2.2400000000000002</v>
      </c>
      <c r="L261" t="s">
        <v>106</v>
      </c>
      <c r="M261" s="78">
        <v>3.2800000000000003E-2</v>
      </c>
      <c r="N261" s="78">
        <v>8.3900000000000002E-2</v>
      </c>
      <c r="O261" s="77">
        <v>7449763.0099999998</v>
      </c>
      <c r="P261" s="77">
        <v>89.480732479930566</v>
      </c>
      <c r="Q261" s="77">
        <v>0</v>
      </c>
      <c r="R261" s="77">
        <v>25657.829599505501</v>
      </c>
      <c r="S261" s="78">
        <v>9.9000000000000008E-3</v>
      </c>
      <c r="T261" s="78">
        <f t="shared" si="7"/>
        <v>7.0673194511016628E-3</v>
      </c>
      <c r="U261" s="78">
        <f>R261/'סכום נכסי הקרן'!$C$42</f>
        <v>9.4583706041494805E-4</v>
      </c>
    </row>
    <row r="262" spans="2:21">
      <c r="B262" t="s">
        <v>937</v>
      </c>
      <c r="C262" t="s">
        <v>938</v>
      </c>
      <c r="D262" t="s">
        <v>123</v>
      </c>
      <c r="E262" t="s">
        <v>930</v>
      </c>
      <c r="F262" t="s">
        <v>344</v>
      </c>
      <c r="G262" t="s">
        <v>345</v>
      </c>
      <c r="H262" t="s">
        <v>934</v>
      </c>
      <c r="I262" t="s">
        <v>2877</v>
      </c>
      <c r="J262"/>
      <c r="K262" s="77">
        <v>4.17</v>
      </c>
      <c r="L262" t="s">
        <v>106</v>
      </c>
      <c r="M262" s="78">
        <v>7.1300000000000002E-2</v>
      </c>
      <c r="N262" s="78">
        <v>7.5800000000000006E-2</v>
      </c>
      <c r="O262" s="77">
        <v>4255215.74</v>
      </c>
      <c r="P262" s="77">
        <v>99.197194452145951</v>
      </c>
      <c r="Q262" s="77">
        <v>0</v>
      </c>
      <c r="R262" s="77">
        <v>16246.8392776113</v>
      </c>
      <c r="S262" s="78">
        <v>8.5000000000000006E-3</v>
      </c>
      <c r="T262" s="78">
        <f t="shared" si="7"/>
        <v>4.4751097438030284E-3</v>
      </c>
      <c r="U262" s="78">
        <f>R262/'סכום נכסי הקרן'!$C$42</f>
        <v>5.9891514376828481E-4</v>
      </c>
    </row>
    <row r="263" spans="2:21">
      <c r="B263" t="s">
        <v>939</v>
      </c>
      <c r="C263" t="s">
        <v>940</v>
      </c>
      <c r="D263" t="s">
        <v>123</v>
      </c>
      <c r="E263" t="s">
        <v>930</v>
      </c>
      <c r="F263" t="s">
        <v>734</v>
      </c>
      <c r="G263" t="s">
        <v>519</v>
      </c>
      <c r="H263" t="s">
        <v>941</v>
      </c>
      <c r="I263" t="s">
        <v>2877</v>
      </c>
      <c r="J263"/>
      <c r="K263" s="77">
        <v>9.4600000000000009</v>
      </c>
      <c r="L263" t="s">
        <v>106</v>
      </c>
      <c r="M263" s="78">
        <v>6.3799999999999996E-2</v>
      </c>
      <c r="N263" s="78">
        <v>6.6500000000000004E-2</v>
      </c>
      <c r="O263" s="77">
        <v>10649237.310000001</v>
      </c>
      <c r="P263" s="77">
        <v>98.190583229541403</v>
      </c>
      <c r="Q263" s="77">
        <v>0</v>
      </c>
      <c r="R263" s="77">
        <v>40247.254157604599</v>
      </c>
      <c r="S263" s="78">
        <v>1.54E-2</v>
      </c>
      <c r="T263" s="78">
        <f t="shared" si="7"/>
        <v>1.1085902689405703E-2</v>
      </c>
      <c r="U263" s="78">
        <f>R263/'סכום נכסי הקרן'!$C$42</f>
        <v>1.4836541186997241E-3</v>
      </c>
    </row>
    <row r="264" spans="2:21">
      <c r="B264" t="s">
        <v>942</v>
      </c>
      <c r="C264" t="s">
        <v>943</v>
      </c>
      <c r="D264" t="s">
        <v>123</v>
      </c>
      <c r="E264" t="s">
        <v>930</v>
      </c>
      <c r="F264" t="s">
        <v>944</v>
      </c>
      <c r="G264" t="s">
        <v>345</v>
      </c>
      <c r="H264" t="s">
        <v>941</v>
      </c>
      <c r="I264" t="s">
        <v>213</v>
      </c>
      <c r="J264"/>
      <c r="K264" s="77">
        <v>2.4300000000000002</v>
      </c>
      <c r="L264" t="s">
        <v>106</v>
      </c>
      <c r="M264" s="78">
        <v>3.0800000000000001E-2</v>
      </c>
      <c r="N264" s="78">
        <v>8.6900000000000005E-2</v>
      </c>
      <c r="O264" s="77">
        <v>5977458.3399999999</v>
      </c>
      <c r="P264" s="77">
        <v>88.699575011447592</v>
      </c>
      <c r="Q264" s="77">
        <v>0</v>
      </c>
      <c r="R264" s="77">
        <v>20407.321572135901</v>
      </c>
      <c r="S264" s="78">
        <v>0.01</v>
      </c>
      <c r="T264" s="78">
        <f t="shared" si="7"/>
        <v>5.6210935586859714E-3</v>
      </c>
      <c r="U264" s="78">
        <f>R264/'סכום נכסי הקרן'!$C$42</f>
        <v>7.5228502753419096E-4</v>
      </c>
    </row>
    <row r="265" spans="2:21">
      <c r="B265" t="s">
        <v>945</v>
      </c>
      <c r="C265" t="s">
        <v>946</v>
      </c>
      <c r="D265" t="s">
        <v>123</v>
      </c>
      <c r="E265" t="s">
        <v>930</v>
      </c>
      <c r="F265" t="s">
        <v>947</v>
      </c>
      <c r="G265" t="s">
        <v>948</v>
      </c>
      <c r="H265" t="s">
        <v>949</v>
      </c>
      <c r="I265" t="s">
        <v>213</v>
      </c>
      <c r="J265"/>
      <c r="K265" s="77">
        <v>5.33</v>
      </c>
      <c r="L265" t="s">
        <v>106</v>
      </c>
      <c r="M265" s="78">
        <v>8.5000000000000006E-2</v>
      </c>
      <c r="N265" s="78">
        <v>8.4699999999999998E-2</v>
      </c>
      <c r="O265" s="77">
        <v>4479174.4800000004</v>
      </c>
      <c r="P265" s="77">
        <v>101.66405554752376</v>
      </c>
      <c r="Q265" s="77">
        <v>0</v>
      </c>
      <c r="R265" s="77">
        <v>17527.231451231499</v>
      </c>
      <c r="S265" s="78">
        <v>6.0000000000000001E-3</v>
      </c>
      <c r="T265" s="78">
        <f t="shared" si="7"/>
        <v>4.8277872950577448E-3</v>
      </c>
      <c r="U265" s="78">
        <f>R265/'סכום נכסי הקרן'!$C$42</f>
        <v>6.4611486364243094E-4</v>
      </c>
    </row>
    <row r="266" spans="2:21">
      <c r="B266" t="s">
        <v>950</v>
      </c>
      <c r="C266" t="s">
        <v>951</v>
      </c>
      <c r="D266" t="s">
        <v>123</v>
      </c>
      <c r="E266" t="s">
        <v>930</v>
      </c>
      <c r="F266" t="s">
        <v>952</v>
      </c>
      <c r="G266" t="s">
        <v>953</v>
      </c>
      <c r="H266" t="s">
        <v>949</v>
      </c>
      <c r="I266" t="s">
        <v>2877</v>
      </c>
      <c r="J266"/>
      <c r="K266" s="77">
        <v>5.61</v>
      </c>
      <c r="L266" t="s">
        <v>110</v>
      </c>
      <c r="M266" s="78">
        <v>4.3799999999999999E-2</v>
      </c>
      <c r="N266" s="78">
        <v>7.0699999999999999E-2</v>
      </c>
      <c r="O266" s="77">
        <v>1119793.6200000001</v>
      </c>
      <c r="P266" s="77">
        <v>86.422235223731036</v>
      </c>
      <c r="Q266" s="77">
        <v>0</v>
      </c>
      <c r="R266" s="77">
        <v>3926.6484098026399</v>
      </c>
      <c r="S266" s="78">
        <v>6.9999999999999999E-4</v>
      </c>
      <c r="T266" s="78">
        <f t="shared" si="7"/>
        <v>1.0815754534736815E-3</v>
      </c>
      <c r="U266" s="78">
        <f>R266/'סכום נכסי הקרן'!$C$42</f>
        <v>1.4474995146441919E-4</v>
      </c>
    </row>
    <row r="267" spans="2:21">
      <c r="B267" t="s">
        <v>954</v>
      </c>
      <c r="C267" t="s">
        <v>955</v>
      </c>
      <c r="D267" t="s">
        <v>123</v>
      </c>
      <c r="E267" t="s">
        <v>930</v>
      </c>
      <c r="F267" t="s">
        <v>952</v>
      </c>
      <c r="G267" t="s">
        <v>953</v>
      </c>
      <c r="H267" t="s">
        <v>949</v>
      </c>
      <c r="I267" t="s">
        <v>2877</v>
      </c>
      <c r="J267"/>
      <c r="K267" s="77">
        <v>4.82</v>
      </c>
      <c r="L267" t="s">
        <v>110</v>
      </c>
      <c r="M267" s="78">
        <v>7.3800000000000004E-2</v>
      </c>
      <c r="N267" s="78">
        <v>6.93E-2</v>
      </c>
      <c r="O267" s="77">
        <v>2295576.92</v>
      </c>
      <c r="P267" s="77">
        <v>101.42931944830276</v>
      </c>
      <c r="Q267" s="77">
        <v>0</v>
      </c>
      <c r="R267" s="77">
        <v>9447.4345026484698</v>
      </c>
      <c r="S267" s="78">
        <v>2.8999999999999998E-3</v>
      </c>
      <c r="T267" s="78">
        <f t="shared" si="7"/>
        <v>2.602248072645369E-3</v>
      </c>
      <c r="U267" s="78">
        <f>R267/'סכום נכסי הקרן'!$C$42</f>
        <v>3.4826537621950699E-4</v>
      </c>
    </row>
    <row r="268" spans="2:21">
      <c r="B268" t="s">
        <v>956</v>
      </c>
      <c r="C268" t="s">
        <v>957</v>
      </c>
      <c r="D268" t="s">
        <v>123</v>
      </c>
      <c r="E268" t="s">
        <v>930</v>
      </c>
      <c r="F268" t="s">
        <v>952</v>
      </c>
      <c r="G268" t="s">
        <v>953</v>
      </c>
      <c r="H268" t="s">
        <v>949</v>
      </c>
      <c r="I268" t="s">
        <v>2877</v>
      </c>
      <c r="J268"/>
      <c r="K268" s="77">
        <v>5.91</v>
      </c>
      <c r="L268" t="s">
        <v>106</v>
      </c>
      <c r="M268" s="78">
        <v>8.1299999999999997E-2</v>
      </c>
      <c r="N268" s="78">
        <v>7.5300000000000006E-2</v>
      </c>
      <c r="O268" s="77">
        <v>2127607.89</v>
      </c>
      <c r="P268" s="77">
        <v>103.2658194090922</v>
      </c>
      <c r="Q268" s="77">
        <v>0</v>
      </c>
      <c r="R268" s="77">
        <v>8456.60603812927</v>
      </c>
      <c r="S268" s="78">
        <v>4.3E-3</v>
      </c>
      <c r="T268" s="78">
        <f t="shared" ref="T268:T331" si="8">R268/$R$11</f>
        <v>2.3293293811853287E-3</v>
      </c>
      <c r="U268" s="78">
        <f>R268/'סכום נכסי הקרן'!$C$42</f>
        <v>3.1173998428712159E-4</v>
      </c>
    </row>
    <row r="269" spans="2:21">
      <c r="B269" s="79" t="s">
        <v>341</v>
      </c>
      <c r="C269" s="16"/>
      <c r="D269" s="16"/>
      <c r="E269" s="16"/>
      <c r="F269" s="16"/>
      <c r="K269" s="81">
        <v>4.91</v>
      </c>
      <c r="N269" s="80">
        <v>7.7100000000000002E-2</v>
      </c>
      <c r="O269" s="81">
        <v>213818657.44999999</v>
      </c>
      <c r="Q269" s="81">
        <v>0</v>
      </c>
      <c r="R269" s="81">
        <v>780934.67069595261</v>
      </c>
      <c r="T269" s="80">
        <f t="shared" si="8"/>
        <v>0.21510450706070425</v>
      </c>
      <c r="U269" s="80">
        <f>R269/'סכום נכסי הקרן'!$C$42</f>
        <v>2.8787974853547664E-2</v>
      </c>
    </row>
    <row r="270" spans="2:21">
      <c r="B270" t="s">
        <v>958</v>
      </c>
      <c r="C270" t="s">
        <v>959</v>
      </c>
      <c r="D270" t="s">
        <v>123</v>
      </c>
      <c r="E270" t="s">
        <v>930</v>
      </c>
      <c r="F270"/>
      <c r="G270" t="s">
        <v>960</v>
      </c>
      <c r="H270" t="s">
        <v>961</v>
      </c>
      <c r="I270" t="s">
        <v>213</v>
      </c>
      <c r="J270"/>
      <c r="K270" s="77">
        <v>7.28</v>
      </c>
      <c r="L270" t="s">
        <v>110</v>
      </c>
      <c r="M270" s="78">
        <v>4.2500000000000003E-2</v>
      </c>
      <c r="N270" s="78">
        <v>5.57E-2</v>
      </c>
      <c r="O270" s="77">
        <v>2239587.2400000002</v>
      </c>
      <c r="P270" s="77">
        <v>90.96119177494522</v>
      </c>
      <c r="Q270" s="77">
        <v>0</v>
      </c>
      <c r="R270" s="77">
        <v>8265.7574049661398</v>
      </c>
      <c r="S270" s="78">
        <v>1.8E-3</v>
      </c>
      <c r="T270" s="78">
        <f t="shared" si="8"/>
        <v>2.2767610900078102E-3</v>
      </c>
      <c r="U270" s="78">
        <f>R270/'סכום נכסי הקרן'!$C$42</f>
        <v>3.0470463823514278E-4</v>
      </c>
    </row>
    <row r="271" spans="2:21">
      <c r="B271" t="s">
        <v>962</v>
      </c>
      <c r="C271" t="s">
        <v>963</v>
      </c>
      <c r="D271" t="s">
        <v>123</v>
      </c>
      <c r="E271" t="s">
        <v>930</v>
      </c>
      <c r="F271"/>
      <c r="G271" t="s">
        <v>960</v>
      </c>
      <c r="H271" t="s">
        <v>964</v>
      </c>
      <c r="I271" t="s">
        <v>213</v>
      </c>
      <c r="J271"/>
      <c r="K271" s="77">
        <v>0.94</v>
      </c>
      <c r="L271" t="s">
        <v>106</v>
      </c>
      <c r="M271" s="78">
        <v>4.4999999999999998E-2</v>
      </c>
      <c r="N271" s="78">
        <v>8.7599999999999997E-2</v>
      </c>
      <c r="O271" s="77">
        <v>1455.71</v>
      </c>
      <c r="P271" s="77">
        <v>91.944947189097107</v>
      </c>
      <c r="Q271" s="77">
        <v>0</v>
      </c>
      <c r="R271" s="77">
        <v>5.1516755640228</v>
      </c>
      <c r="S271" s="78">
        <v>0</v>
      </c>
      <c r="T271" s="78">
        <f t="shared" si="8"/>
        <v>1.4190029900301918E-6</v>
      </c>
      <c r="U271" s="78">
        <f>R271/'סכום נכסי הקרן'!$C$42</f>
        <v>1.8990872368178617E-7</v>
      </c>
    </row>
    <row r="272" spans="2:21">
      <c r="B272" t="s">
        <v>965</v>
      </c>
      <c r="C272" t="s">
        <v>966</v>
      </c>
      <c r="D272" t="s">
        <v>123</v>
      </c>
      <c r="E272" t="s">
        <v>930</v>
      </c>
      <c r="F272"/>
      <c r="G272" t="s">
        <v>960</v>
      </c>
      <c r="H272" t="s">
        <v>967</v>
      </c>
      <c r="I272" t="s">
        <v>325</v>
      </c>
      <c r="J272"/>
      <c r="K272" s="77">
        <v>6.63</v>
      </c>
      <c r="L272" t="s">
        <v>106</v>
      </c>
      <c r="M272" s="78">
        <v>0.03</v>
      </c>
      <c r="N272" s="78">
        <v>7.0999999999999994E-2</v>
      </c>
      <c r="O272" s="77">
        <v>4143236.42</v>
      </c>
      <c r="P272" s="77">
        <v>77.450000041616235</v>
      </c>
      <c r="Q272" s="77">
        <v>0</v>
      </c>
      <c r="R272" s="77">
        <v>12351.1970019788</v>
      </c>
      <c r="S272" s="78">
        <v>2.3999999999999998E-3</v>
      </c>
      <c r="T272" s="78">
        <f t="shared" si="8"/>
        <v>3.4020747732363007E-3</v>
      </c>
      <c r="U272" s="78">
        <f>R272/'סכום נכסי הקרן'!$C$42</f>
        <v>4.5530818651873413E-4</v>
      </c>
    </row>
    <row r="273" spans="2:21">
      <c r="B273" t="s">
        <v>968</v>
      </c>
      <c r="C273" t="s">
        <v>969</v>
      </c>
      <c r="D273" t="s">
        <v>123</v>
      </c>
      <c r="E273" t="s">
        <v>930</v>
      </c>
      <c r="F273"/>
      <c r="G273" t="s">
        <v>960</v>
      </c>
      <c r="H273" t="s">
        <v>967</v>
      </c>
      <c r="I273" t="s">
        <v>325</v>
      </c>
      <c r="J273"/>
      <c r="K273" s="77">
        <v>7.26</v>
      </c>
      <c r="L273" t="s">
        <v>106</v>
      </c>
      <c r="M273" s="78">
        <v>3.5000000000000003E-2</v>
      </c>
      <c r="N273" s="78">
        <v>7.0499999999999993E-2</v>
      </c>
      <c r="O273" s="77">
        <v>1679690.47</v>
      </c>
      <c r="P273" s="77">
        <v>78.415444421328147</v>
      </c>
      <c r="Q273" s="77">
        <v>0</v>
      </c>
      <c r="R273" s="77">
        <v>5069.6593402853396</v>
      </c>
      <c r="S273" s="78">
        <v>3.3999999999999998E-3</v>
      </c>
      <c r="T273" s="78">
        <f t="shared" si="8"/>
        <v>1.3964120358312898E-3</v>
      </c>
      <c r="U273" s="78">
        <f>R273/'סכום נכסי הקרן'!$C$42</f>
        <v>1.8688531970814418E-4</v>
      </c>
    </row>
    <row r="274" spans="2:21">
      <c r="B274" t="s">
        <v>970</v>
      </c>
      <c r="C274" t="s">
        <v>971</v>
      </c>
      <c r="D274" t="s">
        <v>123</v>
      </c>
      <c r="E274" t="s">
        <v>930</v>
      </c>
      <c r="F274"/>
      <c r="G274" t="s">
        <v>960</v>
      </c>
      <c r="H274" t="s">
        <v>972</v>
      </c>
      <c r="I274" t="s">
        <v>325</v>
      </c>
      <c r="J274"/>
      <c r="K274" s="77">
        <v>3.78</v>
      </c>
      <c r="L274" t="s">
        <v>106</v>
      </c>
      <c r="M274" s="78">
        <v>3.2000000000000001E-2</v>
      </c>
      <c r="N274" s="78">
        <v>0.12590000000000001</v>
      </c>
      <c r="O274" s="77">
        <v>3583339.6</v>
      </c>
      <c r="P274" s="77">
        <v>72.49455549195261</v>
      </c>
      <c r="Q274" s="77">
        <v>0</v>
      </c>
      <c r="R274" s="77">
        <v>9998.6478238865093</v>
      </c>
      <c r="S274" s="78">
        <v>2.8999999999999998E-3</v>
      </c>
      <c r="T274" s="78">
        <f t="shared" si="8"/>
        <v>2.7540769953445449E-3</v>
      </c>
      <c r="U274" s="78">
        <f>R274/'סכום נכסי הקרן'!$C$42</f>
        <v>3.6858502116061281E-4</v>
      </c>
    </row>
    <row r="275" spans="2:21">
      <c r="B275" t="s">
        <v>973</v>
      </c>
      <c r="C275" t="s">
        <v>974</v>
      </c>
      <c r="D275" t="s">
        <v>123</v>
      </c>
      <c r="E275" t="s">
        <v>930</v>
      </c>
      <c r="F275"/>
      <c r="G275" t="s">
        <v>960</v>
      </c>
      <c r="H275" t="s">
        <v>975</v>
      </c>
      <c r="I275" t="s">
        <v>2877</v>
      </c>
      <c r="J275"/>
      <c r="K275" s="77">
        <v>7.35</v>
      </c>
      <c r="L275" t="s">
        <v>110</v>
      </c>
      <c r="M275" s="78">
        <v>4.2500000000000003E-2</v>
      </c>
      <c r="N275" s="78">
        <v>5.6800000000000003E-2</v>
      </c>
      <c r="O275" s="77">
        <v>4479174.4800000004</v>
      </c>
      <c r="P275" s="77">
        <v>91.418054791500182</v>
      </c>
      <c r="Q275" s="77">
        <v>0</v>
      </c>
      <c r="R275" s="77">
        <v>16614.546236797702</v>
      </c>
      <c r="S275" s="78">
        <v>3.5999999999999999E-3</v>
      </c>
      <c r="T275" s="78">
        <f t="shared" si="8"/>
        <v>4.5763927667838026E-3</v>
      </c>
      <c r="U275" s="78">
        <f>R275/'סכום נכסי הקרן'!$C$42</f>
        <v>6.1247010437094184E-4</v>
      </c>
    </row>
    <row r="276" spans="2:21">
      <c r="B276" t="s">
        <v>976</v>
      </c>
      <c r="C276" t="s">
        <v>977</v>
      </c>
      <c r="D276" t="s">
        <v>123</v>
      </c>
      <c r="E276" t="s">
        <v>930</v>
      </c>
      <c r="F276"/>
      <c r="G276" t="s">
        <v>978</v>
      </c>
      <c r="H276" t="s">
        <v>975</v>
      </c>
      <c r="I276" t="s">
        <v>213</v>
      </c>
      <c r="J276"/>
      <c r="K276" s="77">
        <v>7.64</v>
      </c>
      <c r="L276" t="s">
        <v>106</v>
      </c>
      <c r="M276" s="78">
        <v>5.8799999999999998E-2</v>
      </c>
      <c r="N276" s="78">
        <v>6.4899999999999999E-2</v>
      </c>
      <c r="O276" s="77">
        <v>2239587.2400000002</v>
      </c>
      <c r="P276" s="77">
        <v>97.176208309033797</v>
      </c>
      <c r="Q276" s="77">
        <v>0</v>
      </c>
      <c r="R276" s="77">
        <v>8376.7556082784104</v>
      </c>
      <c r="S276" s="78">
        <v>2E-3</v>
      </c>
      <c r="T276" s="78">
        <f t="shared" si="8"/>
        <v>2.3073349839634106E-3</v>
      </c>
      <c r="U276" s="78">
        <f>R276/'סכום נכסי הקרן'!$C$42</f>
        <v>3.0879641902763205E-4</v>
      </c>
    </row>
    <row r="277" spans="2:21">
      <c r="B277" t="s">
        <v>979</v>
      </c>
      <c r="C277" t="s">
        <v>980</v>
      </c>
      <c r="D277" t="s">
        <v>123</v>
      </c>
      <c r="E277" t="s">
        <v>930</v>
      </c>
      <c r="F277"/>
      <c r="G277" t="s">
        <v>981</v>
      </c>
      <c r="H277" t="s">
        <v>975</v>
      </c>
      <c r="I277" t="s">
        <v>213</v>
      </c>
      <c r="J277"/>
      <c r="K277" s="77">
        <v>3.57</v>
      </c>
      <c r="L277" t="s">
        <v>113</v>
      </c>
      <c r="M277" s="78">
        <v>4.6300000000000001E-2</v>
      </c>
      <c r="N277" s="78">
        <v>7.0099999999999996E-2</v>
      </c>
      <c r="O277" s="77">
        <v>3359380.86</v>
      </c>
      <c r="P277" s="77">
        <v>92.050652923838044</v>
      </c>
      <c r="Q277" s="77">
        <v>0</v>
      </c>
      <c r="R277" s="77">
        <v>14534.8881502156</v>
      </c>
      <c r="S277" s="78">
        <v>6.7000000000000002E-3</v>
      </c>
      <c r="T277" s="78">
        <f t="shared" si="8"/>
        <v>4.0035614604590538E-3</v>
      </c>
      <c r="U277" s="78">
        <f>R277/'סכום נכסי הקרן'!$C$42</f>
        <v>5.3580665613762362E-4</v>
      </c>
    </row>
    <row r="278" spans="2:21">
      <c r="B278" t="s">
        <v>982</v>
      </c>
      <c r="C278" t="s">
        <v>983</v>
      </c>
      <c r="D278" t="s">
        <v>123</v>
      </c>
      <c r="E278" t="s">
        <v>930</v>
      </c>
      <c r="F278"/>
      <c r="G278" t="s">
        <v>981</v>
      </c>
      <c r="H278" t="s">
        <v>931</v>
      </c>
      <c r="I278" t="s">
        <v>213</v>
      </c>
      <c r="J278"/>
      <c r="K278" s="77">
        <v>6.85</v>
      </c>
      <c r="L278" t="s">
        <v>106</v>
      </c>
      <c r="M278" s="78">
        <v>6.7400000000000002E-2</v>
      </c>
      <c r="N278" s="78">
        <v>6.6799999999999998E-2</v>
      </c>
      <c r="O278" s="77">
        <v>1679690.47</v>
      </c>
      <c r="P278" s="77">
        <v>101.79805555362735</v>
      </c>
      <c r="Q278" s="77">
        <v>0</v>
      </c>
      <c r="R278" s="77">
        <v>6581.3752231713397</v>
      </c>
      <c r="S278" s="78">
        <v>1.2999999999999999E-3</v>
      </c>
      <c r="T278" s="78">
        <f t="shared" si="8"/>
        <v>1.8128065333559542E-3</v>
      </c>
      <c r="U278" s="78">
        <f>R278/'סכום נכסי הקרן'!$C$42</f>
        <v>2.4261243806421274E-4</v>
      </c>
    </row>
    <row r="279" spans="2:21">
      <c r="B279" t="s">
        <v>984</v>
      </c>
      <c r="C279" t="s">
        <v>985</v>
      </c>
      <c r="D279" t="s">
        <v>123</v>
      </c>
      <c r="E279" t="s">
        <v>930</v>
      </c>
      <c r="F279"/>
      <c r="G279" t="s">
        <v>981</v>
      </c>
      <c r="H279" t="s">
        <v>931</v>
      </c>
      <c r="I279" t="s">
        <v>213</v>
      </c>
      <c r="J279"/>
      <c r="K279" s="77">
        <v>5.17</v>
      </c>
      <c r="L279" t="s">
        <v>106</v>
      </c>
      <c r="M279" s="78">
        <v>3.9300000000000002E-2</v>
      </c>
      <c r="N279" s="78">
        <v>6.8599999999999994E-2</v>
      </c>
      <c r="O279" s="77">
        <v>3488157.12</v>
      </c>
      <c r="P279" s="77">
        <v>85.446770157553289</v>
      </c>
      <c r="Q279" s="77">
        <v>0</v>
      </c>
      <c r="R279" s="77">
        <v>11472.016238247101</v>
      </c>
      <c r="S279" s="78">
        <v>2.3E-3</v>
      </c>
      <c r="T279" s="78">
        <f t="shared" si="8"/>
        <v>3.1599088765279053E-3</v>
      </c>
      <c r="U279" s="78">
        <f>R279/'סכום נכסי הקרן'!$C$42</f>
        <v>4.2289851812038346E-4</v>
      </c>
    </row>
    <row r="280" spans="2:21">
      <c r="B280" t="s">
        <v>986</v>
      </c>
      <c r="C280" t="s">
        <v>987</v>
      </c>
      <c r="D280" t="s">
        <v>123</v>
      </c>
      <c r="E280" t="s">
        <v>930</v>
      </c>
      <c r="F280"/>
      <c r="G280" t="s">
        <v>988</v>
      </c>
      <c r="H280" t="s">
        <v>931</v>
      </c>
      <c r="I280" t="s">
        <v>2877</v>
      </c>
      <c r="J280"/>
      <c r="K280" s="77">
        <v>2.8</v>
      </c>
      <c r="L280" t="s">
        <v>106</v>
      </c>
      <c r="M280" s="78">
        <v>4.7500000000000001E-2</v>
      </c>
      <c r="N280" s="78">
        <v>8.6099999999999996E-2</v>
      </c>
      <c r="O280" s="77">
        <v>2575525.3199999998</v>
      </c>
      <c r="P280" s="77">
        <v>89.601777814227248</v>
      </c>
      <c r="Q280" s="77">
        <v>0</v>
      </c>
      <c r="R280" s="77">
        <v>8882.40070729746</v>
      </c>
      <c r="S280" s="78">
        <v>1.6999999999999999E-3</v>
      </c>
      <c r="T280" s="78">
        <f t="shared" si="8"/>
        <v>2.4466123702206032E-3</v>
      </c>
      <c r="U280" s="78">
        <f>R280/'סכום נכסי הקרן'!$C$42</f>
        <v>3.2743626041462998E-4</v>
      </c>
    </row>
    <row r="281" spans="2:21">
      <c r="B281" t="s">
        <v>989</v>
      </c>
      <c r="C281" t="s">
        <v>990</v>
      </c>
      <c r="D281" t="s">
        <v>123</v>
      </c>
      <c r="E281" t="s">
        <v>930</v>
      </c>
      <c r="F281"/>
      <c r="G281" t="s">
        <v>988</v>
      </c>
      <c r="H281" t="s">
        <v>931</v>
      </c>
      <c r="I281" t="s">
        <v>2877</v>
      </c>
      <c r="J281"/>
      <c r="K281" s="77">
        <v>5.91</v>
      </c>
      <c r="L281" t="s">
        <v>106</v>
      </c>
      <c r="M281" s="78">
        <v>5.1299999999999998E-2</v>
      </c>
      <c r="N281" s="78">
        <v>8.2199999999999995E-2</v>
      </c>
      <c r="O281" s="77">
        <v>1842060.5</v>
      </c>
      <c r="P281" s="77">
        <v>83.415944421000276</v>
      </c>
      <c r="Q281" s="77">
        <v>0</v>
      </c>
      <c r="R281" s="77">
        <v>5914.2662557526601</v>
      </c>
      <c r="S281" s="78">
        <v>1.1999999999999999E-3</v>
      </c>
      <c r="T281" s="78">
        <f t="shared" si="8"/>
        <v>1.6290547408219027E-3</v>
      </c>
      <c r="U281" s="78">
        <f>R281/'סכום נכסי הקרן'!$C$42</f>
        <v>2.1802047551053297E-4</v>
      </c>
    </row>
    <row r="282" spans="2:21">
      <c r="B282" t="s">
        <v>991</v>
      </c>
      <c r="C282" t="s">
        <v>992</v>
      </c>
      <c r="D282" t="s">
        <v>123</v>
      </c>
      <c r="E282" t="s">
        <v>930</v>
      </c>
      <c r="F282"/>
      <c r="G282" t="s">
        <v>993</v>
      </c>
      <c r="H282" t="s">
        <v>934</v>
      </c>
      <c r="I282" t="s">
        <v>2877</v>
      </c>
      <c r="J282"/>
      <c r="K282" s="77">
        <v>7.15</v>
      </c>
      <c r="L282" t="s">
        <v>106</v>
      </c>
      <c r="M282" s="78">
        <v>3.3000000000000002E-2</v>
      </c>
      <c r="N282" s="78">
        <v>6.5000000000000002E-2</v>
      </c>
      <c r="O282" s="77">
        <v>3359380.86</v>
      </c>
      <c r="P282" s="77">
        <v>79.729666673339196</v>
      </c>
      <c r="Q282" s="77">
        <v>0</v>
      </c>
      <c r="R282" s="77">
        <v>10309.250750163899</v>
      </c>
      <c r="S282" s="78">
        <v>8.0000000000000004E-4</v>
      </c>
      <c r="T282" s="78">
        <f t="shared" si="8"/>
        <v>2.8396310011475768E-3</v>
      </c>
      <c r="U282" s="78">
        <f>R282/'סכום נכסי הקרן'!$C$42</f>
        <v>3.8003492800511651E-4</v>
      </c>
    </row>
    <row r="283" spans="2:21">
      <c r="B283" t="s">
        <v>994</v>
      </c>
      <c r="C283" t="s">
        <v>995</v>
      </c>
      <c r="D283" t="s">
        <v>123</v>
      </c>
      <c r="E283" t="s">
        <v>930</v>
      </c>
      <c r="F283"/>
      <c r="G283" t="s">
        <v>960</v>
      </c>
      <c r="H283" t="s">
        <v>996</v>
      </c>
      <c r="I283" t="s">
        <v>325</v>
      </c>
      <c r="J283"/>
      <c r="K283" s="77">
        <v>6.62</v>
      </c>
      <c r="L283" t="s">
        <v>110</v>
      </c>
      <c r="M283" s="78">
        <v>5.8000000000000003E-2</v>
      </c>
      <c r="N283" s="78">
        <v>5.3900000000000003E-2</v>
      </c>
      <c r="O283" s="77">
        <v>1679690.47</v>
      </c>
      <c r="P283" s="77">
        <v>103.26079452725081</v>
      </c>
      <c r="Q283" s="77">
        <v>0</v>
      </c>
      <c r="R283" s="77">
        <v>7037.5784493993096</v>
      </c>
      <c r="S283" s="78">
        <v>3.3999999999999998E-3</v>
      </c>
      <c r="T283" s="78">
        <f t="shared" si="8"/>
        <v>1.9384654057041594E-3</v>
      </c>
      <c r="U283" s="78">
        <f>R283/'סכום נכסי הקרן'!$C$42</f>
        <v>2.5942967963072446E-4</v>
      </c>
    </row>
    <row r="284" spans="2:21">
      <c r="B284" t="s">
        <v>997</v>
      </c>
      <c r="C284" t="s">
        <v>998</v>
      </c>
      <c r="D284" t="s">
        <v>123</v>
      </c>
      <c r="E284" t="s">
        <v>930</v>
      </c>
      <c r="F284"/>
      <c r="G284" t="s">
        <v>981</v>
      </c>
      <c r="H284" t="s">
        <v>934</v>
      </c>
      <c r="I284" t="s">
        <v>213</v>
      </c>
      <c r="J284"/>
      <c r="K284" s="77">
        <v>7.19</v>
      </c>
      <c r="L284" t="s">
        <v>106</v>
      </c>
      <c r="M284" s="78">
        <v>6.1699999999999998E-2</v>
      </c>
      <c r="N284" s="78">
        <v>6.7900000000000002E-2</v>
      </c>
      <c r="O284" s="77">
        <v>1679690.47</v>
      </c>
      <c r="P284" s="77">
        <v>97.597449958019908</v>
      </c>
      <c r="Q284" s="77">
        <v>0</v>
      </c>
      <c r="R284" s="77">
        <v>6309.8006709338797</v>
      </c>
      <c r="S284" s="78">
        <v>5.0000000000000001E-4</v>
      </c>
      <c r="T284" s="78">
        <f t="shared" si="8"/>
        <v>1.738002695875912E-3</v>
      </c>
      <c r="U284" s="78">
        <f>R284/'סכום נכסי הקרן'!$C$42</f>
        <v>2.3260125316739141E-4</v>
      </c>
    </row>
    <row r="285" spans="2:21">
      <c r="B285" t="s">
        <v>999</v>
      </c>
      <c r="C285" t="s">
        <v>1000</v>
      </c>
      <c r="D285" t="s">
        <v>123</v>
      </c>
      <c r="E285" t="s">
        <v>930</v>
      </c>
      <c r="F285"/>
      <c r="G285" t="s">
        <v>1001</v>
      </c>
      <c r="H285" t="s">
        <v>934</v>
      </c>
      <c r="I285" t="s">
        <v>2877</v>
      </c>
      <c r="J285"/>
      <c r="K285" s="77">
        <v>6.93</v>
      </c>
      <c r="L285" t="s">
        <v>106</v>
      </c>
      <c r="M285" s="78">
        <v>6.4000000000000001E-2</v>
      </c>
      <c r="N285" s="78">
        <v>6.7500000000000004E-2</v>
      </c>
      <c r="O285" s="77">
        <v>1455731.7</v>
      </c>
      <c r="P285" s="77">
        <v>98.833000017359851</v>
      </c>
      <c r="Q285" s="77">
        <v>0</v>
      </c>
      <c r="R285" s="77">
        <v>5537.7230039658798</v>
      </c>
      <c r="S285" s="78">
        <v>1.5E-3</v>
      </c>
      <c r="T285" s="78">
        <f t="shared" si="8"/>
        <v>1.5253378057158611E-3</v>
      </c>
      <c r="U285" s="78">
        <f>R285/'סכום נכסי הקרן'!$C$42</f>
        <v>2.0413977835304783E-4</v>
      </c>
    </row>
    <row r="286" spans="2:21">
      <c r="B286" t="s">
        <v>1002</v>
      </c>
      <c r="C286" t="s">
        <v>1003</v>
      </c>
      <c r="D286" t="s">
        <v>123</v>
      </c>
      <c r="E286" t="s">
        <v>930</v>
      </c>
      <c r="F286"/>
      <c r="G286" t="s">
        <v>981</v>
      </c>
      <c r="H286" t="s">
        <v>934</v>
      </c>
      <c r="I286" t="s">
        <v>213</v>
      </c>
      <c r="J286"/>
      <c r="K286" s="77">
        <v>4.3499999999999996</v>
      </c>
      <c r="L286" t="s">
        <v>110</v>
      </c>
      <c r="M286" s="78">
        <v>4.1300000000000003E-2</v>
      </c>
      <c r="N286" s="78">
        <v>5.45E-2</v>
      </c>
      <c r="O286" s="77">
        <v>3325787.06</v>
      </c>
      <c r="P286" s="77">
        <v>94.022547951589004</v>
      </c>
      <c r="Q286" s="77">
        <v>0</v>
      </c>
      <c r="R286" s="77">
        <v>12687.7608415103</v>
      </c>
      <c r="S286" s="78">
        <v>3.3E-3</v>
      </c>
      <c r="T286" s="78">
        <f t="shared" si="8"/>
        <v>3.494779581350868E-3</v>
      </c>
      <c r="U286" s="78">
        <f>R286/'סכום נכסי הקרן'!$C$42</f>
        <v>4.6771510314392586E-4</v>
      </c>
    </row>
    <row r="287" spans="2:21">
      <c r="B287" t="s">
        <v>1004</v>
      </c>
      <c r="C287" t="s">
        <v>1005</v>
      </c>
      <c r="D287" t="s">
        <v>123</v>
      </c>
      <c r="E287" t="s">
        <v>930</v>
      </c>
      <c r="F287"/>
      <c r="G287" t="s">
        <v>1006</v>
      </c>
      <c r="H287" t="s">
        <v>934</v>
      </c>
      <c r="I287" t="s">
        <v>213</v>
      </c>
      <c r="J287"/>
      <c r="K287" s="77">
        <v>6.95</v>
      </c>
      <c r="L287" t="s">
        <v>106</v>
      </c>
      <c r="M287" s="78">
        <v>6.8000000000000005E-2</v>
      </c>
      <c r="N287" s="78">
        <v>7.0699999999999999E-2</v>
      </c>
      <c r="O287" s="77">
        <v>5375009.3600000003</v>
      </c>
      <c r="P287" s="77">
        <v>98.876833327725862</v>
      </c>
      <c r="Q287" s="77">
        <v>0</v>
      </c>
      <c r="R287" s="77">
        <v>20456.045690163199</v>
      </c>
      <c r="S287" s="78">
        <v>5.4000000000000003E-3</v>
      </c>
      <c r="T287" s="78">
        <f t="shared" si="8"/>
        <v>5.6345143706738538E-3</v>
      </c>
      <c r="U287" s="78">
        <f>R287/'סכום נכסי הקרן'!$C$42</f>
        <v>7.5408116841148244E-4</v>
      </c>
    </row>
    <row r="288" spans="2:21">
      <c r="B288" t="s">
        <v>1007</v>
      </c>
      <c r="C288" t="s">
        <v>1008</v>
      </c>
      <c r="D288" t="s">
        <v>123</v>
      </c>
      <c r="E288" t="s">
        <v>930</v>
      </c>
      <c r="F288"/>
      <c r="G288" t="s">
        <v>960</v>
      </c>
      <c r="H288" t="s">
        <v>934</v>
      </c>
      <c r="I288" t="s">
        <v>2877</v>
      </c>
      <c r="J288"/>
      <c r="K288" s="77">
        <v>6.83</v>
      </c>
      <c r="L288" t="s">
        <v>106</v>
      </c>
      <c r="M288" s="78">
        <v>0.06</v>
      </c>
      <c r="N288" s="78">
        <v>7.3200000000000001E-2</v>
      </c>
      <c r="O288" s="77">
        <v>2799484.09</v>
      </c>
      <c r="P288" s="77">
        <v>91.490835589938669</v>
      </c>
      <c r="Q288" s="77">
        <v>0</v>
      </c>
      <c r="R288" s="77">
        <v>9858.3335686488408</v>
      </c>
      <c r="S288" s="78">
        <v>2.3E-3</v>
      </c>
      <c r="T288" s="78">
        <f t="shared" si="8"/>
        <v>2.7154281430921655E-3</v>
      </c>
      <c r="U288" s="78">
        <f>R288/'סכום נכסי הקרן'!$C$42</f>
        <v>3.6341254847762071E-4</v>
      </c>
    </row>
    <row r="289" spans="2:21">
      <c r="B289" t="s">
        <v>1009</v>
      </c>
      <c r="C289" t="s">
        <v>1010</v>
      </c>
      <c r="D289" t="s">
        <v>123</v>
      </c>
      <c r="E289" t="s">
        <v>930</v>
      </c>
      <c r="F289"/>
      <c r="G289" t="s">
        <v>1001</v>
      </c>
      <c r="H289" t="s">
        <v>934</v>
      </c>
      <c r="I289" t="s">
        <v>213</v>
      </c>
      <c r="J289"/>
      <c r="K289" s="77">
        <v>6.84</v>
      </c>
      <c r="L289" t="s">
        <v>106</v>
      </c>
      <c r="M289" s="78">
        <v>6.3799999999999996E-2</v>
      </c>
      <c r="N289" s="78">
        <v>6.6199999999999995E-2</v>
      </c>
      <c r="O289" s="77">
        <v>940626.63</v>
      </c>
      <c r="P289" s="77">
        <v>98.030452006545886</v>
      </c>
      <c r="Q289" s="77">
        <v>0</v>
      </c>
      <c r="R289" s="77">
        <v>3549.1649680341998</v>
      </c>
      <c r="S289" s="78">
        <v>1.2999999999999999E-3</v>
      </c>
      <c r="T289" s="78">
        <f t="shared" si="8"/>
        <v>9.7759954779028276E-4</v>
      </c>
      <c r="U289" s="78">
        <f>R289/'סכום נכסי הקרן'!$C$42</f>
        <v>1.3083459562604149E-4</v>
      </c>
    </row>
    <row r="290" spans="2:21">
      <c r="B290" t="s">
        <v>1011</v>
      </c>
      <c r="C290" t="s">
        <v>1012</v>
      </c>
      <c r="D290" t="s">
        <v>123</v>
      </c>
      <c r="E290" t="s">
        <v>930</v>
      </c>
      <c r="F290"/>
      <c r="G290" t="s">
        <v>981</v>
      </c>
      <c r="H290" t="s">
        <v>934</v>
      </c>
      <c r="I290" t="s">
        <v>213</v>
      </c>
      <c r="J290"/>
      <c r="K290" s="77">
        <v>3.46</v>
      </c>
      <c r="L290" t="s">
        <v>106</v>
      </c>
      <c r="M290" s="78">
        <v>8.1299999999999997E-2</v>
      </c>
      <c r="N290" s="78">
        <v>8.1600000000000006E-2</v>
      </c>
      <c r="O290" s="77">
        <v>2239587.2400000002</v>
      </c>
      <c r="P290" s="77">
        <v>100.72102779160669</v>
      </c>
      <c r="Q290" s="77">
        <v>0</v>
      </c>
      <c r="R290" s="77">
        <v>8682.3251166946502</v>
      </c>
      <c r="S290" s="78">
        <v>1.2999999999999999E-3</v>
      </c>
      <c r="T290" s="78">
        <f t="shared" si="8"/>
        <v>2.3915025602628216E-3</v>
      </c>
      <c r="U290" s="78">
        <f>R290/'סכום נכסי הקרן'!$C$42</f>
        <v>3.2006077653971203E-4</v>
      </c>
    </row>
    <row r="291" spans="2:21">
      <c r="B291" t="s">
        <v>1013</v>
      </c>
      <c r="C291" t="s">
        <v>1014</v>
      </c>
      <c r="D291" t="s">
        <v>123</v>
      </c>
      <c r="E291" t="s">
        <v>930</v>
      </c>
      <c r="F291"/>
      <c r="G291" t="s">
        <v>981</v>
      </c>
      <c r="H291" t="s">
        <v>941</v>
      </c>
      <c r="I291" t="s">
        <v>213</v>
      </c>
      <c r="J291"/>
      <c r="K291" s="77">
        <v>4.2</v>
      </c>
      <c r="L291" t="s">
        <v>110</v>
      </c>
      <c r="M291" s="78">
        <v>7.2499999999999995E-2</v>
      </c>
      <c r="N291" s="78">
        <v>7.5999999999999998E-2</v>
      </c>
      <c r="O291" s="77">
        <v>3997663.22</v>
      </c>
      <c r="P291" s="77">
        <v>97.695694342749462</v>
      </c>
      <c r="Q291" s="77">
        <v>0</v>
      </c>
      <c r="R291" s="77">
        <v>15846.748205175199</v>
      </c>
      <c r="S291" s="78">
        <v>3.2000000000000002E-3</v>
      </c>
      <c r="T291" s="78">
        <f t="shared" si="8"/>
        <v>4.3649066805441523E-3</v>
      </c>
      <c r="U291" s="78">
        <f>R291/'סכום נכסי הקרן'!$C$42</f>
        <v>5.8416639183727509E-4</v>
      </c>
    </row>
    <row r="292" spans="2:21">
      <c r="B292" t="s">
        <v>1015</v>
      </c>
      <c r="C292" t="s">
        <v>1016</v>
      </c>
      <c r="D292" t="s">
        <v>123</v>
      </c>
      <c r="E292" t="s">
        <v>930</v>
      </c>
      <c r="F292"/>
      <c r="G292" t="s">
        <v>981</v>
      </c>
      <c r="H292" t="s">
        <v>941</v>
      </c>
      <c r="I292" t="s">
        <v>213</v>
      </c>
      <c r="J292"/>
      <c r="K292" s="77">
        <v>7</v>
      </c>
      <c r="L292" t="s">
        <v>106</v>
      </c>
      <c r="M292" s="78">
        <v>7.1199999999999999E-2</v>
      </c>
      <c r="N292" s="78">
        <v>7.6600000000000001E-2</v>
      </c>
      <c r="O292" s="77">
        <v>2239587.2400000002</v>
      </c>
      <c r="P292" s="77">
        <v>97.467524990236157</v>
      </c>
      <c r="Q292" s="77">
        <v>0</v>
      </c>
      <c r="R292" s="77">
        <v>8401.8676040402606</v>
      </c>
      <c r="S292" s="78">
        <v>1.5E-3</v>
      </c>
      <c r="T292" s="78">
        <f t="shared" si="8"/>
        <v>2.3142519562433703E-3</v>
      </c>
      <c r="U292" s="78">
        <f>R292/'סכום נכסי הקרן'!$C$42</f>
        <v>3.0972213474962743E-4</v>
      </c>
    </row>
    <row r="293" spans="2:21">
      <c r="B293" t="s">
        <v>1017</v>
      </c>
      <c r="C293" t="s">
        <v>1018</v>
      </c>
      <c r="D293" t="s">
        <v>123</v>
      </c>
      <c r="E293" t="s">
        <v>930</v>
      </c>
      <c r="F293"/>
      <c r="G293" t="s">
        <v>1006</v>
      </c>
      <c r="H293" t="s">
        <v>941</v>
      </c>
      <c r="I293" t="s">
        <v>213</v>
      </c>
      <c r="J293"/>
      <c r="K293" s="77">
        <v>3.05</v>
      </c>
      <c r="L293" t="s">
        <v>106</v>
      </c>
      <c r="M293" s="78">
        <v>2.63E-2</v>
      </c>
      <c r="N293" s="78">
        <v>7.4999999999999997E-2</v>
      </c>
      <c r="O293" s="77">
        <v>2839236.73</v>
      </c>
      <c r="P293" s="77">
        <v>86.686041275551631</v>
      </c>
      <c r="Q293" s="77">
        <v>0</v>
      </c>
      <c r="R293" s="77">
        <v>9473.2432271433609</v>
      </c>
      <c r="S293" s="78">
        <v>2.3E-3</v>
      </c>
      <c r="T293" s="78">
        <f t="shared" si="8"/>
        <v>2.6093569553325619E-3</v>
      </c>
      <c r="U293" s="78">
        <f>R293/'סכום נכסי הקרן'!$C$42</f>
        <v>3.4921677579189238E-4</v>
      </c>
    </row>
    <row r="294" spans="2:21">
      <c r="B294" t="s">
        <v>1019</v>
      </c>
      <c r="C294" t="s">
        <v>1020</v>
      </c>
      <c r="D294" t="s">
        <v>123</v>
      </c>
      <c r="E294" t="s">
        <v>930</v>
      </c>
      <c r="F294"/>
      <c r="G294" t="s">
        <v>1006</v>
      </c>
      <c r="H294" t="s">
        <v>941</v>
      </c>
      <c r="I294" t="s">
        <v>213</v>
      </c>
      <c r="J294"/>
      <c r="K294" s="77">
        <v>1.89</v>
      </c>
      <c r="L294" t="s">
        <v>106</v>
      </c>
      <c r="M294" s="78">
        <v>7.0499999999999993E-2</v>
      </c>
      <c r="N294" s="78">
        <v>7.0699999999999999E-2</v>
      </c>
      <c r="O294" s="77">
        <v>1119793.6200000001</v>
      </c>
      <c r="P294" s="77">
        <v>103.55541667780888</v>
      </c>
      <c r="Q294" s="77">
        <v>0</v>
      </c>
      <c r="R294" s="77">
        <v>4463.3271471243797</v>
      </c>
      <c r="S294" s="78">
        <v>1.4E-3</v>
      </c>
      <c r="T294" s="78">
        <f t="shared" si="8"/>
        <v>1.2294008985120925E-3</v>
      </c>
      <c r="U294" s="78">
        <f>R294/'סכום נכסי הקרן'!$C$42</f>
        <v>1.6453380096451031E-4</v>
      </c>
    </row>
    <row r="295" spans="2:21">
      <c r="B295" t="s">
        <v>1021</v>
      </c>
      <c r="C295" t="s">
        <v>1022</v>
      </c>
      <c r="D295" t="s">
        <v>123</v>
      </c>
      <c r="E295" t="s">
        <v>930</v>
      </c>
      <c r="F295"/>
      <c r="G295" t="s">
        <v>948</v>
      </c>
      <c r="H295" t="s">
        <v>941</v>
      </c>
      <c r="I295" t="s">
        <v>2877</v>
      </c>
      <c r="J295"/>
      <c r="K295" s="77">
        <v>3.4</v>
      </c>
      <c r="L295" t="s">
        <v>106</v>
      </c>
      <c r="M295" s="78">
        <v>5.5E-2</v>
      </c>
      <c r="N295" s="78">
        <v>9.5399999999999999E-2</v>
      </c>
      <c r="O295" s="77">
        <v>783855.56</v>
      </c>
      <c r="P295" s="77">
        <v>88.255277861489176</v>
      </c>
      <c r="Q295" s="77">
        <v>0</v>
      </c>
      <c r="R295" s="77">
        <v>2662.7147283515201</v>
      </c>
      <c r="S295" s="78">
        <v>8.0000000000000004E-4</v>
      </c>
      <c r="T295" s="78">
        <f t="shared" si="8"/>
        <v>7.3343131068172112E-4</v>
      </c>
      <c r="U295" s="78">
        <f>R295/'סכום נכסי הקרן'!$C$42</f>
        <v>9.8156948997592816E-5</v>
      </c>
    </row>
    <row r="296" spans="2:21">
      <c r="B296" t="s">
        <v>1023</v>
      </c>
      <c r="C296" t="s">
        <v>1024</v>
      </c>
      <c r="D296" t="s">
        <v>123</v>
      </c>
      <c r="E296" t="s">
        <v>930</v>
      </c>
      <c r="F296"/>
      <c r="G296" t="s">
        <v>948</v>
      </c>
      <c r="H296" t="s">
        <v>941</v>
      </c>
      <c r="I296" t="s">
        <v>2877</v>
      </c>
      <c r="J296"/>
      <c r="K296" s="77">
        <v>2.98</v>
      </c>
      <c r="L296" t="s">
        <v>106</v>
      </c>
      <c r="M296" s="78">
        <v>0.06</v>
      </c>
      <c r="N296" s="78">
        <v>9.0700000000000003E-2</v>
      </c>
      <c r="O296" s="77">
        <v>3528469.68</v>
      </c>
      <c r="P296" s="77">
        <v>92.206876817258959</v>
      </c>
      <c r="Q296" s="77">
        <v>0</v>
      </c>
      <c r="R296" s="77">
        <v>12522.6895070473</v>
      </c>
      <c r="S296" s="78">
        <v>4.7000000000000002E-3</v>
      </c>
      <c r="T296" s="78">
        <f t="shared" si="8"/>
        <v>3.4493115167842474E-3</v>
      </c>
      <c r="U296" s="78">
        <f>R296/'סכום נכסי הקרן'!$C$42</f>
        <v>4.6162999819996498E-4</v>
      </c>
    </row>
    <row r="297" spans="2:21">
      <c r="B297" t="s">
        <v>1025</v>
      </c>
      <c r="C297" t="s">
        <v>1026</v>
      </c>
      <c r="D297" t="s">
        <v>123</v>
      </c>
      <c r="E297" t="s">
        <v>930</v>
      </c>
      <c r="F297"/>
      <c r="G297" t="s">
        <v>1027</v>
      </c>
      <c r="H297" t="s">
        <v>941</v>
      </c>
      <c r="I297" t="s">
        <v>2877</v>
      </c>
      <c r="J297"/>
      <c r="K297" s="77">
        <v>6.14</v>
      </c>
      <c r="L297" t="s">
        <v>110</v>
      </c>
      <c r="M297" s="78">
        <v>6.6299999999999998E-2</v>
      </c>
      <c r="N297" s="78">
        <v>6.4799999999999996E-2</v>
      </c>
      <c r="O297" s="77">
        <v>4479174.4800000004</v>
      </c>
      <c r="P297" s="77">
        <v>101.65115068840933</v>
      </c>
      <c r="Q297" s="77">
        <v>0</v>
      </c>
      <c r="R297" s="77">
        <v>18474.334713805099</v>
      </c>
      <c r="S297" s="78">
        <v>6.0000000000000001E-3</v>
      </c>
      <c r="T297" s="78">
        <f t="shared" si="8"/>
        <v>5.088662100692796E-3</v>
      </c>
      <c r="U297" s="78">
        <f>R297/'סכום נכסי הקרן'!$C$42</f>
        <v>6.8102839217406034E-4</v>
      </c>
    </row>
    <row r="298" spans="2:21">
      <c r="B298" t="s">
        <v>1028</v>
      </c>
      <c r="C298" t="s">
        <v>1029</v>
      </c>
      <c r="D298" t="s">
        <v>123</v>
      </c>
      <c r="E298" t="s">
        <v>930</v>
      </c>
      <c r="F298"/>
      <c r="G298" t="s">
        <v>1006</v>
      </c>
      <c r="H298" t="s">
        <v>941</v>
      </c>
      <c r="I298" t="s">
        <v>2877</v>
      </c>
      <c r="J298"/>
      <c r="K298" s="77">
        <v>1.33</v>
      </c>
      <c r="L298" t="s">
        <v>106</v>
      </c>
      <c r="M298" s="78">
        <v>4.2500000000000003E-2</v>
      </c>
      <c r="N298" s="78">
        <v>7.6200000000000004E-2</v>
      </c>
      <c r="O298" s="77">
        <v>2463545.98</v>
      </c>
      <c r="P298" s="77">
        <v>96.071444435284917</v>
      </c>
      <c r="Q298" s="77">
        <v>0</v>
      </c>
      <c r="R298" s="77">
        <v>9109.6754347044498</v>
      </c>
      <c r="S298" s="78">
        <v>5.1999999999999998E-3</v>
      </c>
      <c r="T298" s="78">
        <f t="shared" si="8"/>
        <v>2.5092140449070001E-3</v>
      </c>
      <c r="U298" s="78">
        <f>R298/'סכום נכסי הקרן'!$C$42</f>
        <v>3.3581439930761641E-4</v>
      </c>
    </row>
    <row r="299" spans="2:21">
      <c r="B299" t="s">
        <v>1030</v>
      </c>
      <c r="C299" t="s">
        <v>1031</v>
      </c>
      <c r="D299" t="s">
        <v>123</v>
      </c>
      <c r="E299" t="s">
        <v>930</v>
      </c>
      <c r="F299"/>
      <c r="G299" t="s">
        <v>1006</v>
      </c>
      <c r="H299" t="s">
        <v>941</v>
      </c>
      <c r="I299" t="s">
        <v>2877</v>
      </c>
      <c r="J299"/>
      <c r="K299" s="77">
        <v>4.5599999999999996</v>
      </c>
      <c r="L299" t="s">
        <v>106</v>
      </c>
      <c r="M299" s="78">
        <v>3.1300000000000001E-2</v>
      </c>
      <c r="N299" s="78">
        <v>7.6600000000000001E-2</v>
      </c>
      <c r="O299" s="77">
        <v>1119793.6200000001</v>
      </c>
      <c r="P299" s="77">
        <v>82.596972144698498</v>
      </c>
      <c r="Q299" s="77">
        <v>0</v>
      </c>
      <c r="R299" s="77">
        <v>3560.0002423462902</v>
      </c>
      <c r="S299" s="78">
        <v>1.5E-3</v>
      </c>
      <c r="T299" s="78">
        <f t="shared" si="8"/>
        <v>9.8058406932227302E-4</v>
      </c>
      <c r="U299" s="78">
        <f>R299/'סכום נכסי הקרן'!$C$42</f>
        <v>1.3123402161663015E-4</v>
      </c>
    </row>
    <row r="300" spans="2:21">
      <c r="B300" t="s">
        <v>1032</v>
      </c>
      <c r="C300" t="s">
        <v>1033</v>
      </c>
      <c r="D300" t="s">
        <v>123</v>
      </c>
      <c r="E300" t="s">
        <v>930</v>
      </c>
      <c r="F300"/>
      <c r="G300" t="s">
        <v>1027</v>
      </c>
      <c r="H300" t="s">
        <v>941</v>
      </c>
      <c r="I300" t="s">
        <v>213</v>
      </c>
      <c r="J300"/>
      <c r="K300" s="77">
        <v>4.3600000000000003</v>
      </c>
      <c r="L300" t="s">
        <v>110</v>
      </c>
      <c r="M300" s="78">
        <v>4.8800000000000003E-2</v>
      </c>
      <c r="N300" s="78">
        <v>5.5500000000000001E-2</v>
      </c>
      <c r="O300" s="77">
        <v>3068234.53</v>
      </c>
      <c r="P300" s="77">
        <v>96.776150682798104</v>
      </c>
      <c r="Q300" s="77">
        <v>0</v>
      </c>
      <c r="R300" s="77">
        <v>12048.0129466772</v>
      </c>
      <c r="S300" s="78">
        <v>3.0999999999999999E-3</v>
      </c>
      <c r="T300" s="78">
        <f t="shared" si="8"/>
        <v>3.3185642579377588E-3</v>
      </c>
      <c r="U300" s="78">
        <f>R300/'סכום נכסי הקרן'!$C$42</f>
        <v>4.4413176512583986E-4</v>
      </c>
    </row>
    <row r="301" spans="2:21">
      <c r="B301" t="s">
        <v>1034</v>
      </c>
      <c r="C301" t="s">
        <v>1035</v>
      </c>
      <c r="D301" t="s">
        <v>123</v>
      </c>
      <c r="E301" t="s">
        <v>930</v>
      </c>
      <c r="F301"/>
      <c r="G301" t="s">
        <v>1036</v>
      </c>
      <c r="H301" t="s">
        <v>941</v>
      </c>
      <c r="I301" t="s">
        <v>213</v>
      </c>
      <c r="J301"/>
      <c r="K301" s="77">
        <v>7.31</v>
      </c>
      <c r="L301" t="s">
        <v>106</v>
      </c>
      <c r="M301" s="78">
        <v>5.8999999999999997E-2</v>
      </c>
      <c r="N301" s="78">
        <v>6.6400000000000001E-2</v>
      </c>
      <c r="O301" s="77">
        <v>3135422.12</v>
      </c>
      <c r="P301" s="77">
        <v>94.923500003904124</v>
      </c>
      <c r="Q301" s="77">
        <v>0</v>
      </c>
      <c r="R301" s="77">
        <v>11455.5955499431</v>
      </c>
      <c r="S301" s="78">
        <v>6.3E-3</v>
      </c>
      <c r="T301" s="78">
        <f t="shared" si="8"/>
        <v>3.15538588094867E-3</v>
      </c>
      <c r="U301" s="78">
        <f>R301/'סכום נכסי הקרן'!$C$42</f>
        <v>4.2229319429534155E-4</v>
      </c>
    </row>
    <row r="302" spans="2:21">
      <c r="B302" t="s">
        <v>1037</v>
      </c>
      <c r="C302" t="s">
        <v>1038</v>
      </c>
      <c r="D302" t="s">
        <v>123</v>
      </c>
      <c r="E302" t="s">
        <v>930</v>
      </c>
      <c r="F302"/>
      <c r="G302" t="s">
        <v>1039</v>
      </c>
      <c r="H302" t="s">
        <v>941</v>
      </c>
      <c r="I302" t="s">
        <v>213</v>
      </c>
      <c r="J302"/>
      <c r="K302" s="77">
        <v>6.86</v>
      </c>
      <c r="L302" t="s">
        <v>106</v>
      </c>
      <c r="M302" s="78">
        <v>3.15E-2</v>
      </c>
      <c r="N302" s="78">
        <v>7.1900000000000006E-2</v>
      </c>
      <c r="O302" s="77">
        <v>2239587.2400000002</v>
      </c>
      <c r="P302" s="77">
        <v>76.969250002694565</v>
      </c>
      <c r="Q302" s="77">
        <v>0</v>
      </c>
      <c r="R302" s="77">
        <v>6634.8811873243103</v>
      </c>
      <c r="S302" s="78">
        <v>3.5000000000000001E-3</v>
      </c>
      <c r="T302" s="78">
        <f t="shared" si="8"/>
        <v>1.8275444806847307E-3</v>
      </c>
      <c r="U302" s="78">
        <f>R302/'סכום נכסי הקרן'!$C$42</f>
        <v>2.4458485446260088E-4</v>
      </c>
    </row>
    <row r="303" spans="2:21">
      <c r="B303" t="s">
        <v>1040</v>
      </c>
      <c r="C303" t="s">
        <v>1041</v>
      </c>
      <c r="D303" t="s">
        <v>123</v>
      </c>
      <c r="E303" t="s">
        <v>930</v>
      </c>
      <c r="F303"/>
      <c r="G303" t="s">
        <v>1042</v>
      </c>
      <c r="H303" t="s">
        <v>941</v>
      </c>
      <c r="I303" t="s">
        <v>2877</v>
      </c>
      <c r="J303"/>
      <c r="K303" s="77">
        <v>7.21</v>
      </c>
      <c r="L303" t="s">
        <v>106</v>
      </c>
      <c r="M303" s="78">
        <v>6.25E-2</v>
      </c>
      <c r="N303" s="78">
        <v>6.7400000000000002E-2</v>
      </c>
      <c r="O303" s="77">
        <v>2799484.09</v>
      </c>
      <c r="P303" s="77">
        <v>98.218777766714595</v>
      </c>
      <c r="Q303" s="77">
        <v>0</v>
      </c>
      <c r="R303" s="77">
        <v>10583.283750775599</v>
      </c>
      <c r="S303" s="78">
        <v>4.7000000000000002E-3</v>
      </c>
      <c r="T303" s="78">
        <f t="shared" si="8"/>
        <v>2.9151120058037209E-3</v>
      </c>
      <c r="U303" s="78">
        <f>R303/'סכום נכסי הקרן'!$C$42</f>
        <v>3.9013673988090564E-4</v>
      </c>
    </row>
    <row r="304" spans="2:21">
      <c r="B304" t="s">
        <v>1043</v>
      </c>
      <c r="C304" t="s">
        <v>1044</v>
      </c>
      <c r="D304" t="s">
        <v>123</v>
      </c>
      <c r="E304" t="s">
        <v>930</v>
      </c>
      <c r="F304"/>
      <c r="G304" t="s">
        <v>993</v>
      </c>
      <c r="H304" t="s">
        <v>941</v>
      </c>
      <c r="I304" t="s">
        <v>2877</v>
      </c>
      <c r="J304"/>
      <c r="K304" s="77">
        <v>4.37</v>
      </c>
      <c r="L304" t="s">
        <v>106</v>
      </c>
      <c r="M304" s="78">
        <v>4.4999999999999998E-2</v>
      </c>
      <c r="N304" s="78">
        <v>6.9800000000000001E-2</v>
      </c>
      <c r="O304" s="77">
        <v>3376961.6</v>
      </c>
      <c r="P304" s="77">
        <v>90.378500007015674</v>
      </c>
      <c r="Q304" s="77">
        <v>0</v>
      </c>
      <c r="R304" s="77">
        <v>11747.3298265906</v>
      </c>
      <c r="S304" s="78">
        <v>5.5999999999999999E-3</v>
      </c>
      <c r="T304" s="78">
        <f t="shared" si="8"/>
        <v>3.2357426126008158E-3</v>
      </c>
      <c r="U304" s="78">
        <f>R304/'סכום נכסי הקרן'!$C$42</f>
        <v>4.3304753692500304E-4</v>
      </c>
    </row>
    <row r="305" spans="2:21">
      <c r="B305" t="s">
        <v>1045</v>
      </c>
      <c r="C305" t="s">
        <v>1046</v>
      </c>
      <c r="D305" t="s">
        <v>123</v>
      </c>
      <c r="E305" t="s">
        <v>930</v>
      </c>
      <c r="F305"/>
      <c r="G305" t="s">
        <v>948</v>
      </c>
      <c r="H305" t="s">
        <v>941</v>
      </c>
      <c r="I305" t="s">
        <v>2877</v>
      </c>
      <c r="J305"/>
      <c r="K305" s="77">
        <v>6.93</v>
      </c>
      <c r="L305" t="s">
        <v>106</v>
      </c>
      <c r="M305" s="78">
        <v>0.04</v>
      </c>
      <c r="N305" s="78">
        <v>6.5500000000000003E-2</v>
      </c>
      <c r="O305" s="77">
        <v>1679690.47</v>
      </c>
      <c r="P305" s="77">
        <v>84.485110148158938</v>
      </c>
      <c r="Q305" s="77">
        <v>0</v>
      </c>
      <c r="R305" s="77">
        <v>5462.07109751605</v>
      </c>
      <c r="S305" s="78">
        <v>1.6999999999999999E-3</v>
      </c>
      <c r="T305" s="78">
        <f t="shared" si="8"/>
        <v>1.5044998705392978E-3</v>
      </c>
      <c r="U305" s="78">
        <f>R305/'סכום נכסי הקרן'!$C$42</f>
        <v>2.0135098530514825E-4</v>
      </c>
    </row>
    <row r="306" spans="2:21">
      <c r="B306" t="s">
        <v>1047</v>
      </c>
      <c r="C306" t="s">
        <v>1048</v>
      </c>
      <c r="D306" t="s">
        <v>123</v>
      </c>
      <c r="E306" t="s">
        <v>930</v>
      </c>
      <c r="F306"/>
      <c r="G306" t="s">
        <v>948</v>
      </c>
      <c r="H306" t="s">
        <v>941</v>
      </c>
      <c r="I306" t="s">
        <v>2877</v>
      </c>
      <c r="J306"/>
      <c r="K306" s="77">
        <v>2.95</v>
      </c>
      <c r="L306" t="s">
        <v>106</v>
      </c>
      <c r="M306" s="78">
        <v>6.88E-2</v>
      </c>
      <c r="N306" s="78">
        <v>6.8400000000000002E-2</v>
      </c>
      <c r="O306" s="77">
        <v>2799484.09</v>
      </c>
      <c r="P306" s="77">
        <v>101.33809722140693</v>
      </c>
      <c r="Q306" s="77">
        <v>0</v>
      </c>
      <c r="R306" s="77">
        <v>10919.3971057779</v>
      </c>
      <c r="S306" s="78">
        <v>4.1000000000000003E-3</v>
      </c>
      <c r="T306" s="78">
        <f t="shared" si="8"/>
        <v>3.0076927302321258E-3</v>
      </c>
      <c r="U306" s="78">
        <f>R306/'סכום נכסי הקרן'!$C$42</f>
        <v>4.0252705007564276E-4</v>
      </c>
    </row>
    <row r="307" spans="2:21">
      <c r="B307" t="s">
        <v>1049</v>
      </c>
      <c r="C307" t="s">
        <v>1050</v>
      </c>
      <c r="D307" t="s">
        <v>123</v>
      </c>
      <c r="E307" t="s">
        <v>930</v>
      </c>
      <c r="F307"/>
      <c r="G307" t="s">
        <v>1001</v>
      </c>
      <c r="H307" t="s">
        <v>941</v>
      </c>
      <c r="I307" t="s">
        <v>2877</v>
      </c>
      <c r="J307"/>
      <c r="K307" s="77">
        <v>4.25</v>
      </c>
      <c r="L307" t="s">
        <v>106</v>
      </c>
      <c r="M307" s="78">
        <v>7.0499999999999993E-2</v>
      </c>
      <c r="N307" s="78">
        <v>7.0599999999999996E-2</v>
      </c>
      <c r="O307" s="77">
        <v>335938.08</v>
      </c>
      <c r="P307" s="77">
        <v>100.07035435377814</v>
      </c>
      <c r="Q307" s="77">
        <v>0</v>
      </c>
      <c r="R307" s="77">
        <v>1293.9353935931099</v>
      </c>
      <c r="S307" s="78">
        <v>0</v>
      </c>
      <c r="T307" s="78">
        <f t="shared" si="8"/>
        <v>3.5640796272907337E-4</v>
      </c>
      <c r="U307" s="78">
        <f>R307/'סכום נכסי הקרן'!$C$42</f>
        <v>4.7698970183610265E-5</v>
      </c>
    </row>
    <row r="308" spans="2:21">
      <c r="B308" t="s">
        <v>1051</v>
      </c>
      <c r="C308" t="s">
        <v>1052</v>
      </c>
      <c r="D308" t="s">
        <v>123</v>
      </c>
      <c r="E308" t="s">
        <v>930</v>
      </c>
      <c r="F308"/>
      <c r="G308" t="s">
        <v>981</v>
      </c>
      <c r="H308" t="s">
        <v>941</v>
      </c>
      <c r="I308" t="s">
        <v>213</v>
      </c>
      <c r="J308"/>
      <c r="K308" s="77">
        <v>3.76</v>
      </c>
      <c r="L308" t="s">
        <v>113</v>
      </c>
      <c r="M308" s="78">
        <v>7.4200000000000002E-2</v>
      </c>
      <c r="N308" s="78">
        <v>7.5800000000000006E-2</v>
      </c>
      <c r="O308" s="77">
        <v>3807298.3</v>
      </c>
      <c r="P308" s="77">
        <v>101.21023011611354</v>
      </c>
      <c r="Q308" s="77">
        <v>0</v>
      </c>
      <c r="R308" s="77">
        <v>18112.020258200799</v>
      </c>
      <c r="S308" s="78">
        <v>5.8999999999999999E-3</v>
      </c>
      <c r="T308" s="78">
        <f t="shared" si="8"/>
        <v>4.988864415562135E-3</v>
      </c>
      <c r="U308" s="78">
        <f>R308/'סכום נכסי הקרן'!$C$42</f>
        <v>6.6767221805552851E-4</v>
      </c>
    </row>
    <row r="309" spans="2:21">
      <c r="B309" t="s">
        <v>1053</v>
      </c>
      <c r="C309" t="s">
        <v>1054</v>
      </c>
      <c r="D309" t="s">
        <v>123</v>
      </c>
      <c r="E309" t="s">
        <v>930</v>
      </c>
      <c r="F309"/>
      <c r="G309" t="s">
        <v>978</v>
      </c>
      <c r="H309" t="s">
        <v>941</v>
      </c>
      <c r="I309" t="s">
        <v>213</v>
      </c>
      <c r="J309"/>
      <c r="K309" s="77">
        <v>3.1</v>
      </c>
      <c r="L309" t="s">
        <v>106</v>
      </c>
      <c r="M309" s="78">
        <v>4.7E-2</v>
      </c>
      <c r="N309" s="78">
        <v>7.7399999999999997E-2</v>
      </c>
      <c r="O309" s="77">
        <v>2127607.89</v>
      </c>
      <c r="P309" s="77">
        <v>91.355777772622474</v>
      </c>
      <c r="Q309" s="77">
        <v>0</v>
      </c>
      <c r="R309" s="77">
        <v>7481.27334112072</v>
      </c>
      <c r="S309" s="78">
        <v>4.3E-3</v>
      </c>
      <c r="T309" s="78">
        <f t="shared" si="8"/>
        <v>2.0606789205478938E-3</v>
      </c>
      <c r="U309" s="78">
        <f>R309/'סכום נכסי הקרן'!$C$42</f>
        <v>2.757858203744059E-4</v>
      </c>
    </row>
    <row r="310" spans="2:21">
      <c r="B310" t="s">
        <v>1055</v>
      </c>
      <c r="C310" t="s">
        <v>1056</v>
      </c>
      <c r="D310" t="s">
        <v>123</v>
      </c>
      <c r="E310" t="s">
        <v>930</v>
      </c>
      <c r="F310"/>
      <c r="G310" t="s">
        <v>1006</v>
      </c>
      <c r="H310" t="s">
        <v>941</v>
      </c>
      <c r="I310" t="s">
        <v>213</v>
      </c>
      <c r="J310"/>
      <c r="K310" s="77">
        <v>3.91</v>
      </c>
      <c r="L310" t="s">
        <v>106</v>
      </c>
      <c r="M310" s="78">
        <v>7.9500000000000001E-2</v>
      </c>
      <c r="N310" s="78">
        <v>8.1799999999999998E-2</v>
      </c>
      <c r="O310" s="77">
        <v>1679690.47</v>
      </c>
      <c r="P310" s="77">
        <v>101.18391670198974</v>
      </c>
      <c r="Q310" s="77">
        <v>0</v>
      </c>
      <c r="R310" s="77">
        <v>6541.6703544105403</v>
      </c>
      <c r="S310" s="78">
        <v>3.3999999999999998E-3</v>
      </c>
      <c r="T310" s="78">
        <f t="shared" si="8"/>
        <v>1.8018700279820918E-3</v>
      </c>
      <c r="U310" s="78">
        <f>R310/'סכום נכסי הקרן'!$C$42</f>
        <v>2.4114877816237913E-4</v>
      </c>
    </row>
    <row r="311" spans="2:21">
      <c r="B311" t="s">
        <v>1057</v>
      </c>
      <c r="C311" t="s">
        <v>1058</v>
      </c>
      <c r="D311" t="s">
        <v>123</v>
      </c>
      <c r="E311" t="s">
        <v>930</v>
      </c>
      <c r="F311"/>
      <c r="G311" t="s">
        <v>981</v>
      </c>
      <c r="H311" t="s">
        <v>1059</v>
      </c>
      <c r="I311" t="s">
        <v>325</v>
      </c>
      <c r="J311"/>
      <c r="K311" s="77">
        <v>3.29</v>
      </c>
      <c r="L311" t="s">
        <v>106</v>
      </c>
      <c r="M311" s="78">
        <v>6.88E-2</v>
      </c>
      <c r="N311" s="78">
        <v>8.5599999999999996E-2</v>
      </c>
      <c r="O311" s="77">
        <v>1209377.1000000001</v>
      </c>
      <c r="P311" s="77">
        <v>96.035205479899318</v>
      </c>
      <c r="Q311" s="77">
        <v>0</v>
      </c>
      <c r="R311" s="77">
        <v>4470.3355365360403</v>
      </c>
      <c r="S311" s="78">
        <v>2.3999999999999998E-3</v>
      </c>
      <c r="T311" s="78">
        <f t="shared" si="8"/>
        <v>1.2313313239449154E-3</v>
      </c>
      <c r="U311" s="78">
        <f>R311/'סכום נכסי הקרן'!$C$42</f>
        <v>1.6479215463443631E-4</v>
      </c>
    </row>
    <row r="312" spans="2:21">
      <c r="B312" t="s">
        <v>1060</v>
      </c>
      <c r="C312" t="s">
        <v>1061</v>
      </c>
      <c r="D312" t="s">
        <v>123</v>
      </c>
      <c r="E312" t="s">
        <v>930</v>
      </c>
      <c r="F312"/>
      <c r="G312" t="s">
        <v>960</v>
      </c>
      <c r="H312" t="s">
        <v>941</v>
      </c>
      <c r="I312" t="s">
        <v>2877</v>
      </c>
      <c r="J312"/>
      <c r="K312" s="77">
        <v>1.81</v>
      </c>
      <c r="L312" t="s">
        <v>106</v>
      </c>
      <c r="M312" s="78">
        <v>5.7500000000000002E-2</v>
      </c>
      <c r="N312" s="78">
        <v>7.9100000000000004E-2</v>
      </c>
      <c r="O312" s="77">
        <v>949025.09</v>
      </c>
      <c r="P312" s="77">
        <v>96.63180554386598</v>
      </c>
      <c r="Q312" s="77">
        <v>0</v>
      </c>
      <c r="R312" s="77">
        <v>3529.76424561252</v>
      </c>
      <c r="S312" s="78">
        <v>1.4E-3</v>
      </c>
      <c r="T312" s="78">
        <f t="shared" si="8"/>
        <v>9.7225571687877021E-4</v>
      </c>
      <c r="U312" s="78">
        <f>R312/'סכום נכסי הקרן'!$C$42</f>
        <v>1.3011941735291112E-4</v>
      </c>
    </row>
    <row r="313" spans="2:21">
      <c r="B313" t="s">
        <v>1063</v>
      </c>
      <c r="C313" t="s">
        <v>1064</v>
      </c>
      <c r="D313" t="s">
        <v>123</v>
      </c>
      <c r="E313" t="s">
        <v>930</v>
      </c>
      <c r="F313"/>
      <c r="G313" t="s">
        <v>1027</v>
      </c>
      <c r="H313" t="s">
        <v>941</v>
      </c>
      <c r="I313" t="s">
        <v>213</v>
      </c>
      <c r="J313"/>
      <c r="K313" s="77">
        <v>3.95</v>
      </c>
      <c r="L313" t="s">
        <v>110</v>
      </c>
      <c r="M313" s="78">
        <v>0.04</v>
      </c>
      <c r="N313" s="78">
        <v>6.0100000000000001E-2</v>
      </c>
      <c r="O313" s="77">
        <v>2687504.68</v>
      </c>
      <c r="P313" s="77">
        <v>93.552444436281903</v>
      </c>
      <c r="Q313" s="77">
        <v>0</v>
      </c>
      <c r="R313" s="77">
        <v>10201.473304413699</v>
      </c>
      <c r="S313" s="78">
        <v>2.7000000000000001E-3</v>
      </c>
      <c r="T313" s="78">
        <f t="shared" si="8"/>
        <v>2.8099442485800437E-3</v>
      </c>
      <c r="U313" s="78">
        <f>R313/'סכום נכסי הקרן'!$C$42</f>
        <v>3.7606187556620853E-4</v>
      </c>
    </row>
    <row r="314" spans="2:21">
      <c r="B314" t="s">
        <v>1065</v>
      </c>
      <c r="C314" t="s">
        <v>1066</v>
      </c>
      <c r="D314" t="s">
        <v>123</v>
      </c>
      <c r="E314" t="s">
        <v>930</v>
      </c>
      <c r="F314"/>
      <c r="G314" t="s">
        <v>1067</v>
      </c>
      <c r="H314" t="s">
        <v>941</v>
      </c>
      <c r="I314" t="s">
        <v>213</v>
      </c>
      <c r="J314"/>
      <c r="K314" s="77">
        <v>3.74</v>
      </c>
      <c r="L314" t="s">
        <v>110</v>
      </c>
      <c r="M314" s="78">
        <v>4.6300000000000001E-2</v>
      </c>
      <c r="N314" s="78">
        <v>5.7099999999999998E-2</v>
      </c>
      <c r="O314" s="77">
        <v>2295576.92</v>
      </c>
      <c r="P314" s="77">
        <v>100.28508986048175</v>
      </c>
      <c r="Q314" s="77">
        <v>0</v>
      </c>
      <c r="R314" s="77">
        <v>9340.8574866386698</v>
      </c>
      <c r="S314" s="78">
        <v>3.8E-3</v>
      </c>
      <c r="T314" s="78">
        <f t="shared" si="8"/>
        <v>2.5728919723811074E-3</v>
      </c>
      <c r="U314" s="78">
        <f>R314/'סכום נכסי הקרן'!$C$42</f>
        <v>3.4433657580637891E-4</v>
      </c>
    </row>
    <row r="315" spans="2:21">
      <c r="B315" t="s">
        <v>1068</v>
      </c>
      <c r="C315" t="s">
        <v>1069</v>
      </c>
      <c r="D315" t="s">
        <v>123</v>
      </c>
      <c r="E315" t="s">
        <v>930</v>
      </c>
      <c r="F315"/>
      <c r="G315" t="s">
        <v>1001</v>
      </c>
      <c r="H315" t="s">
        <v>941</v>
      </c>
      <c r="I315" t="s">
        <v>213</v>
      </c>
      <c r="J315"/>
      <c r="K315" s="77">
        <v>4.28</v>
      </c>
      <c r="L315" t="s">
        <v>110</v>
      </c>
      <c r="M315" s="78">
        <v>4.6300000000000001E-2</v>
      </c>
      <c r="N315" s="78">
        <v>7.3700000000000002E-2</v>
      </c>
      <c r="O315" s="77">
        <v>1578909.01</v>
      </c>
      <c r="P315" s="77">
        <v>89.980944442392442</v>
      </c>
      <c r="Q315" s="77">
        <v>0</v>
      </c>
      <c r="R315" s="77">
        <v>5764.5601976072703</v>
      </c>
      <c r="S315" s="78">
        <v>1.1000000000000001E-3</v>
      </c>
      <c r="T315" s="78">
        <f t="shared" si="8"/>
        <v>1.5878189639384572E-3</v>
      </c>
      <c r="U315" s="78">
        <f>R315/'סכום נכסי הקרן'!$C$42</f>
        <v>2.1250178822588151E-4</v>
      </c>
    </row>
    <row r="316" spans="2:21">
      <c r="B316" t="s">
        <v>1070</v>
      </c>
      <c r="C316" t="s">
        <v>1071</v>
      </c>
      <c r="D316" t="s">
        <v>123</v>
      </c>
      <c r="E316" t="s">
        <v>930</v>
      </c>
      <c r="F316"/>
      <c r="G316" t="s">
        <v>1027</v>
      </c>
      <c r="H316" t="s">
        <v>941</v>
      </c>
      <c r="I316" t="s">
        <v>213</v>
      </c>
      <c r="J316"/>
      <c r="K316" s="77">
        <v>6.72</v>
      </c>
      <c r="L316" t="s">
        <v>110</v>
      </c>
      <c r="M316" s="78">
        <v>7.8799999999999995E-2</v>
      </c>
      <c r="N316" s="78">
        <v>7.6200000000000004E-2</v>
      </c>
      <c r="O316" s="77">
        <v>3023442.8</v>
      </c>
      <c r="P316" s="77">
        <v>101.2416575291477</v>
      </c>
      <c r="Q316" s="77">
        <v>0</v>
      </c>
      <c r="R316" s="77">
        <v>12419.9409784073</v>
      </c>
      <c r="S316" s="78">
        <v>4.0000000000000001E-3</v>
      </c>
      <c r="T316" s="78">
        <f t="shared" si="8"/>
        <v>3.4210099540112394E-3</v>
      </c>
      <c r="U316" s="78">
        <f>R316/'סכום נכסי הקרן'!$C$42</f>
        <v>4.5784232918010789E-4</v>
      </c>
    </row>
    <row r="317" spans="2:21">
      <c r="B317" s="88" t="s">
        <v>3174</v>
      </c>
      <c r="C317" t="s">
        <v>1072</v>
      </c>
      <c r="D317" t="s">
        <v>123</v>
      </c>
      <c r="E317" t="s">
        <v>930</v>
      </c>
      <c r="F317"/>
      <c r="G317" t="s">
        <v>1073</v>
      </c>
      <c r="H317" t="s">
        <v>941</v>
      </c>
      <c r="I317" t="s">
        <v>2877</v>
      </c>
      <c r="J317"/>
      <c r="K317" s="77">
        <v>7.03</v>
      </c>
      <c r="L317" t="s">
        <v>106</v>
      </c>
      <c r="M317" s="78">
        <v>4.2799999999999998E-2</v>
      </c>
      <c r="N317" s="78">
        <v>6.6600000000000006E-2</v>
      </c>
      <c r="O317" s="77">
        <v>4479174.4800000004</v>
      </c>
      <c r="P317" s="77">
        <v>84.876519451252904</v>
      </c>
      <c r="Q317" s="77">
        <v>0</v>
      </c>
      <c r="R317" s="77">
        <v>14633.0027162322</v>
      </c>
      <c r="S317" s="78">
        <v>8.9999999999999998E-4</v>
      </c>
      <c r="T317" s="78">
        <f t="shared" si="8"/>
        <v>4.0305866216542498E-3</v>
      </c>
      <c r="U317" s="78">
        <f>R317/'סכום נכסי הקרן'!$C$42</f>
        <v>5.3942350113790442E-4</v>
      </c>
    </row>
    <row r="318" spans="2:21">
      <c r="B318" t="s">
        <v>1074</v>
      </c>
      <c r="C318" t="s">
        <v>1075</v>
      </c>
      <c r="D318" t="s">
        <v>123</v>
      </c>
      <c r="E318" t="s">
        <v>930</v>
      </c>
      <c r="F318"/>
      <c r="G318" t="s">
        <v>993</v>
      </c>
      <c r="H318" t="s">
        <v>1076</v>
      </c>
      <c r="I318" t="s">
        <v>2877</v>
      </c>
      <c r="J318"/>
      <c r="K318" s="77">
        <v>1.61</v>
      </c>
      <c r="L318" t="s">
        <v>106</v>
      </c>
      <c r="M318" s="78">
        <v>6.5000000000000002E-2</v>
      </c>
      <c r="N318" s="78">
        <v>7.85E-2</v>
      </c>
      <c r="O318" s="77">
        <v>1119793.6200000001</v>
      </c>
      <c r="P318" s="77">
        <v>99.320722571019161</v>
      </c>
      <c r="Q318" s="77">
        <v>0</v>
      </c>
      <c r="R318" s="77">
        <v>4280.8081898086803</v>
      </c>
      <c r="S318" s="78">
        <v>2.2000000000000001E-3</v>
      </c>
      <c r="T318" s="78">
        <f t="shared" si="8"/>
        <v>1.1791269744364217E-3</v>
      </c>
      <c r="U318" s="78">
        <f>R318/'סכום נכסי הקרן'!$C$42</f>
        <v>1.578055158074209E-4</v>
      </c>
    </row>
    <row r="319" spans="2:21">
      <c r="B319" t="s">
        <v>1077</v>
      </c>
      <c r="C319" t="s">
        <v>1078</v>
      </c>
      <c r="D319" t="s">
        <v>123</v>
      </c>
      <c r="E319" t="s">
        <v>930</v>
      </c>
      <c r="F319"/>
      <c r="G319" t="s">
        <v>1027</v>
      </c>
      <c r="H319" t="s">
        <v>1076</v>
      </c>
      <c r="I319" t="s">
        <v>2877</v>
      </c>
      <c r="J319"/>
      <c r="K319" s="77">
        <v>4.2300000000000004</v>
      </c>
      <c r="L319" t="s">
        <v>106</v>
      </c>
      <c r="M319" s="78">
        <v>4.1300000000000003E-2</v>
      </c>
      <c r="N319" s="78">
        <v>7.5300000000000006E-2</v>
      </c>
      <c r="O319" s="77">
        <v>4008861.17</v>
      </c>
      <c r="P319" s="77">
        <v>86.911208270639293</v>
      </c>
      <c r="Q319" s="77">
        <v>0</v>
      </c>
      <c r="R319" s="77">
        <v>13410.492131609401</v>
      </c>
      <c r="S319" s="78">
        <v>0.01</v>
      </c>
      <c r="T319" s="78">
        <f t="shared" si="8"/>
        <v>3.6938522614709205E-3</v>
      </c>
      <c r="U319" s="78">
        <f>R319/'סכום נכסי הקרן'!$C$42</f>
        <v>4.9435749845044125E-4</v>
      </c>
    </row>
    <row r="320" spans="2:21">
      <c r="B320" t="s">
        <v>1079</v>
      </c>
      <c r="C320" t="s">
        <v>1080</v>
      </c>
      <c r="D320" t="s">
        <v>123</v>
      </c>
      <c r="E320" t="s">
        <v>930</v>
      </c>
      <c r="F320"/>
      <c r="G320" t="s">
        <v>1081</v>
      </c>
      <c r="H320" t="s">
        <v>1076</v>
      </c>
      <c r="I320" t="s">
        <v>213</v>
      </c>
      <c r="J320"/>
      <c r="K320" s="77">
        <v>3.79</v>
      </c>
      <c r="L320" t="s">
        <v>110</v>
      </c>
      <c r="M320" s="78">
        <v>3.1300000000000001E-2</v>
      </c>
      <c r="N320" s="78">
        <v>6.6600000000000006E-2</v>
      </c>
      <c r="O320" s="77">
        <v>1679690.47</v>
      </c>
      <c r="P320" s="77">
        <v>89.363799846035405</v>
      </c>
      <c r="Q320" s="77">
        <v>0</v>
      </c>
      <c r="R320" s="77">
        <v>6090.4454137466</v>
      </c>
      <c r="S320" s="78">
        <v>2.2000000000000001E-3</v>
      </c>
      <c r="T320" s="78">
        <f t="shared" si="8"/>
        <v>1.6775823992249844E-3</v>
      </c>
      <c r="U320" s="78">
        <f>R320/'סכום נכסי הקרן'!$C$42</f>
        <v>2.2451505355958903E-4</v>
      </c>
    </row>
    <row r="321" spans="2:21">
      <c r="B321" t="s">
        <v>1082</v>
      </c>
      <c r="C321" t="s">
        <v>1083</v>
      </c>
      <c r="D321" t="s">
        <v>123</v>
      </c>
      <c r="E321" t="s">
        <v>930</v>
      </c>
      <c r="F321"/>
      <c r="G321" t="s">
        <v>1084</v>
      </c>
      <c r="H321" t="s">
        <v>1076</v>
      </c>
      <c r="I321" t="s">
        <v>213</v>
      </c>
      <c r="J321"/>
      <c r="K321" s="77">
        <v>4.57</v>
      </c>
      <c r="L321" t="s">
        <v>110</v>
      </c>
      <c r="M321" s="78">
        <v>6.6299999999999998E-2</v>
      </c>
      <c r="N321" s="78">
        <v>6.8400000000000002E-2</v>
      </c>
      <c r="O321" s="77">
        <v>1903649.18</v>
      </c>
      <c r="P321" s="77">
        <v>98.622356205838813</v>
      </c>
      <c r="Q321" s="77">
        <v>0</v>
      </c>
      <c r="R321" s="77">
        <v>7617.6465594306501</v>
      </c>
      <c r="S321" s="78">
        <v>0</v>
      </c>
      <c r="T321" s="78">
        <f t="shared" si="8"/>
        <v>2.0982422341022746E-3</v>
      </c>
      <c r="U321" s="78">
        <f>R321/'סכום נכסי הקרן'!$C$42</f>
        <v>2.8081301269499391E-4</v>
      </c>
    </row>
    <row r="322" spans="2:21">
      <c r="B322" t="s">
        <v>1085</v>
      </c>
      <c r="C322" t="s">
        <v>1086</v>
      </c>
      <c r="D322" t="s">
        <v>123</v>
      </c>
      <c r="E322" t="s">
        <v>930</v>
      </c>
      <c r="F322"/>
      <c r="G322" t="s">
        <v>981</v>
      </c>
      <c r="H322" t="s">
        <v>1087</v>
      </c>
      <c r="I322" t="s">
        <v>325</v>
      </c>
      <c r="J322"/>
      <c r="K322" s="77">
        <v>4.8099999999999996</v>
      </c>
      <c r="L322" t="s">
        <v>106</v>
      </c>
      <c r="M322" s="78">
        <v>7.7499999999999999E-2</v>
      </c>
      <c r="N322" s="78">
        <v>8.77E-2</v>
      </c>
      <c r="O322" s="77">
        <v>2312037.91</v>
      </c>
      <c r="P322" s="77">
        <v>95.504166665243446</v>
      </c>
      <c r="Q322" s="77">
        <v>0</v>
      </c>
      <c r="R322" s="77">
        <v>8498.9481820721394</v>
      </c>
      <c r="S322" s="78">
        <v>1.1999999999999999E-3</v>
      </c>
      <c r="T322" s="78">
        <f t="shared" si="8"/>
        <v>2.3409923106754581E-3</v>
      </c>
      <c r="U322" s="78">
        <f>R322/'סכום נכסי הקרן'!$C$42</f>
        <v>3.1330086334757662E-4</v>
      </c>
    </row>
    <row r="323" spans="2:21">
      <c r="B323" t="s">
        <v>1088</v>
      </c>
      <c r="C323" t="s">
        <v>1089</v>
      </c>
      <c r="D323" t="s">
        <v>123</v>
      </c>
      <c r="E323" t="s">
        <v>930</v>
      </c>
      <c r="F323"/>
      <c r="G323" t="s">
        <v>1067</v>
      </c>
      <c r="H323" t="s">
        <v>1076</v>
      </c>
      <c r="I323" t="s">
        <v>2877</v>
      </c>
      <c r="J323"/>
      <c r="K323" s="77">
        <v>4.33</v>
      </c>
      <c r="L323" t="s">
        <v>113</v>
      </c>
      <c r="M323" s="78">
        <v>8.3799999999999999E-2</v>
      </c>
      <c r="N323" s="78">
        <v>8.3599999999999994E-2</v>
      </c>
      <c r="O323" s="77">
        <v>3359380.86</v>
      </c>
      <c r="P323" s="77">
        <v>101.91552055824998</v>
      </c>
      <c r="Q323" s="77">
        <v>0</v>
      </c>
      <c r="R323" s="77">
        <v>16092.560426567899</v>
      </c>
      <c r="S323" s="78">
        <v>4.7999999999999996E-3</v>
      </c>
      <c r="T323" s="78">
        <f t="shared" si="8"/>
        <v>4.4326144142333894E-3</v>
      </c>
      <c r="U323" s="78">
        <f>R323/'סכום נכסי הקרן'!$C$42</f>
        <v>5.932278873934159E-4</v>
      </c>
    </row>
    <row r="324" spans="2:21">
      <c r="B324" t="s">
        <v>1090</v>
      </c>
      <c r="C324" t="s">
        <v>1091</v>
      </c>
      <c r="D324" t="s">
        <v>123</v>
      </c>
      <c r="E324" t="s">
        <v>930</v>
      </c>
      <c r="F324"/>
      <c r="G324" t="s">
        <v>1001</v>
      </c>
      <c r="H324" t="s">
        <v>1076</v>
      </c>
      <c r="I324" t="s">
        <v>213</v>
      </c>
      <c r="J324"/>
      <c r="K324" s="77">
        <v>6.93</v>
      </c>
      <c r="L324" t="s">
        <v>106</v>
      </c>
      <c r="M324" s="78">
        <v>6.0999999999999999E-2</v>
      </c>
      <c r="N324" s="78">
        <v>7.0000000000000007E-2</v>
      </c>
      <c r="O324" s="77">
        <v>559896.85</v>
      </c>
      <c r="P324" s="77">
        <v>94.239833267863261</v>
      </c>
      <c r="Q324" s="77">
        <v>0</v>
      </c>
      <c r="R324" s="77">
        <v>2030.9089084485099</v>
      </c>
      <c r="S324" s="78">
        <v>2.9999999999999997E-4</v>
      </c>
      <c r="T324" s="78">
        <f t="shared" si="8"/>
        <v>5.5940359165727817E-4</v>
      </c>
      <c r="U324" s="78">
        <f>R324/'סכום נכסי הקרן'!$C$42</f>
        <v>7.4866383553131514E-5</v>
      </c>
    </row>
    <row r="325" spans="2:21">
      <c r="B325" t="s">
        <v>1092</v>
      </c>
      <c r="C325" t="s">
        <v>1093</v>
      </c>
      <c r="D325" t="s">
        <v>123</v>
      </c>
      <c r="E325" t="s">
        <v>930</v>
      </c>
      <c r="F325"/>
      <c r="G325" t="s">
        <v>1001</v>
      </c>
      <c r="H325" t="s">
        <v>1076</v>
      </c>
      <c r="I325" t="s">
        <v>213</v>
      </c>
      <c r="J325"/>
      <c r="K325" s="77">
        <v>4.08</v>
      </c>
      <c r="L325" t="s">
        <v>110</v>
      </c>
      <c r="M325" s="78">
        <v>6.13E-2</v>
      </c>
      <c r="N325" s="78">
        <v>5.4600000000000003E-2</v>
      </c>
      <c r="O325" s="77">
        <v>2239587.2400000002</v>
      </c>
      <c r="P325" s="77">
        <v>104.69084721081134</v>
      </c>
      <c r="Q325" s="77">
        <v>0</v>
      </c>
      <c r="R325" s="77">
        <v>9513.3883877623302</v>
      </c>
      <c r="S325" s="78">
        <v>3.7000000000000002E-3</v>
      </c>
      <c r="T325" s="78">
        <f t="shared" si="8"/>
        <v>2.6204147368728802E-3</v>
      </c>
      <c r="U325" s="78">
        <f>R325/'סכום נכסי הקרן'!$C$42</f>
        <v>3.5069666638678755E-4</v>
      </c>
    </row>
    <row r="326" spans="2:21">
      <c r="B326" t="s">
        <v>1094</v>
      </c>
      <c r="C326" t="s">
        <v>1095</v>
      </c>
      <c r="D326" t="s">
        <v>123</v>
      </c>
      <c r="E326" t="s">
        <v>930</v>
      </c>
      <c r="F326"/>
      <c r="G326" t="s">
        <v>1001</v>
      </c>
      <c r="H326" t="s">
        <v>1076</v>
      </c>
      <c r="I326" t="s">
        <v>213</v>
      </c>
      <c r="J326"/>
      <c r="K326" s="77">
        <v>3.44</v>
      </c>
      <c r="L326" t="s">
        <v>106</v>
      </c>
      <c r="M326" s="78">
        <v>7.3499999999999996E-2</v>
      </c>
      <c r="N326" s="78">
        <v>6.7299999999999999E-2</v>
      </c>
      <c r="O326" s="77">
        <v>1791669.8</v>
      </c>
      <c r="P326" s="77">
        <v>104.10699999206599</v>
      </c>
      <c r="Q326" s="77">
        <v>0</v>
      </c>
      <c r="R326" s="77">
        <v>7179.3614095703397</v>
      </c>
      <c r="S326" s="78">
        <v>1.1999999999999999E-3</v>
      </c>
      <c r="T326" s="78">
        <f t="shared" si="8"/>
        <v>1.977518805305457E-3</v>
      </c>
      <c r="U326" s="78">
        <f>R326/'סכום נכסי הקרן'!$C$42</f>
        <v>2.6465629389850655E-4</v>
      </c>
    </row>
    <row r="327" spans="2:21">
      <c r="B327" t="s">
        <v>1096</v>
      </c>
      <c r="C327" t="s">
        <v>1097</v>
      </c>
      <c r="D327" t="s">
        <v>123</v>
      </c>
      <c r="E327" t="s">
        <v>930</v>
      </c>
      <c r="F327"/>
      <c r="G327" t="s">
        <v>981</v>
      </c>
      <c r="H327" t="s">
        <v>1087</v>
      </c>
      <c r="I327" t="s">
        <v>325</v>
      </c>
      <c r="J327"/>
      <c r="K327" s="77">
        <v>4.18</v>
      </c>
      <c r="L327" t="s">
        <v>106</v>
      </c>
      <c r="M327" s="78">
        <v>7.4999999999999997E-2</v>
      </c>
      <c r="N327" s="78">
        <v>9.4100000000000003E-2</v>
      </c>
      <c r="O327" s="77">
        <v>2687504.68</v>
      </c>
      <c r="P327" s="77">
        <v>93.908000029633598</v>
      </c>
      <c r="Q327" s="77">
        <v>0</v>
      </c>
      <c r="R327" s="77">
        <v>9714.0365146032309</v>
      </c>
      <c r="S327" s="78">
        <v>2.7000000000000001E-3</v>
      </c>
      <c r="T327" s="78">
        <f t="shared" si="8"/>
        <v>2.675682249043011E-3</v>
      </c>
      <c r="U327" s="78">
        <f>R327/'סכום נכסי הקרן'!$C$42</f>
        <v>3.5809325594370864E-4</v>
      </c>
    </row>
    <row r="328" spans="2:21">
      <c r="B328" t="s">
        <v>1098</v>
      </c>
      <c r="C328" t="s">
        <v>1099</v>
      </c>
      <c r="D328" t="s">
        <v>123</v>
      </c>
      <c r="E328" t="s">
        <v>930</v>
      </c>
      <c r="F328"/>
      <c r="G328" t="s">
        <v>1042</v>
      </c>
      <c r="H328" t="s">
        <v>1076</v>
      </c>
      <c r="I328" t="s">
        <v>2877</v>
      </c>
      <c r="J328"/>
      <c r="K328" s="77">
        <v>4.97</v>
      </c>
      <c r="L328" t="s">
        <v>106</v>
      </c>
      <c r="M328" s="78">
        <v>3.7499999999999999E-2</v>
      </c>
      <c r="N328" s="78">
        <v>6.59E-2</v>
      </c>
      <c r="O328" s="77">
        <v>1119793.6200000001</v>
      </c>
      <c r="P328" s="77">
        <v>88.756749932633625</v>
      </c>
      <c r="Q328" s="77">
        <v>0</v>
      </c>
      <c r="R328" s="77">
        <v>3825.4919394009598</v>
      </c>
      <c r="S328" s="78">
        <v>1.9E-3</v>
      </c>
      <c r="T328" s="78">
        <f t="shared" si="8"/>
        <v>1.053712415093835E-3</v>
      </c>
      <c r="U328" s="78">
        <f>R328/'סכום נכסי הקרן'!$C$42</f>
        <v>1.4102097126226986E-4</v>
      </c>
    </row>
    <row r="329" spans="2:21">
      <c r="B329" t="s">
        <v>1100</v>
      </c>
      <c r="C329" t="s">
        <v>1101</v>
      </c>
      <c r="D329" t="s">
        <v>123</v>
      </c>
      <c r="E329" t="s">
        <v>930</v>
      </c>
      <c r="F329"/>
      <c r="G329" t="s">
        <v>1073</v>
      </c>
      <c r="H329" t="s">
        <v>1076</v>
      </c>
      <c r="I329" t="s">
        <v>213</v>
      </c>
      <c r="J329"/>
      <c r="K329" s="77">
        <v>6.84</v>
      </c>
      <c r="L329" t="s">
        <v>106</v>
      </c>
      <c r="M329" s="78">
        <v>5.1299999999999998E-2</v>
      </c>
      <c r="N329" s="78">
        <v>7.1099999999999997E-2</v>
      </c>
      <c r="O329" s="77">
        <v>2407556.29</v>
      </c>
      <c r="P329" s="77">
        <v>87.877152796378738</v>
      </c>
      <c r="Q329" s="77">
        <v>0</v>
      </c>
      <c r="R329" s="77">
        <v>8143.2981972644602</v>
      </c>
      <c r="S329" s="78">
        <v>4.7999999999999996E-3</v>
      </c>
      <c r="T329" s="78">
        <f t="shared" si="8"/>
        <v>2.2430303203337747E-3</v>
      </c>
      <c r="U329" s="78">
        <f>R329/'סכום נכסי הקרן'!$C$42</f>
        <v>3.0019036485967647E-4</v>
      </c>
    </row>
    <row r="330" spans="2:21">
      <c r="B330" t="s">
        <v>1102</v>
      </c>
      <c r="C330" t="s">
        <v>1103</v>
      </c>
      <c r="D330" t="s">
        <v>123</v>
      </c>
      <c r="E330" t="s">
        <v>930</v>
      </c>
      <c r="F330"/>
      <c r="G330" t="s">
        <v>993</v>
      </c>
      <c r="H330" t="s">
        <v>1076</v>
      </c>
      <c r="I330" t="s">
        <v>213</v>
      </c>
      <c r="J330"/>
      <c r="K330" s="77">
        <v>7.01</v>
      </c>
      <c r="L330" t="s">
        <v>106</v>
      </c>
      <c r="M330" s="78">
        <v>6.4000000000000001E-2</v>
      </c>
      <c r="N330" s="78">
        <v>6.9400000000000003E-2</v>
      </c>
      <c r="O330" s="77">
        <v>2799484.09</v>
      </c>
      <c r="P330" s="77">
        <v>98.792777791569392</v>
      </c>
      <c r="Q330" s="77">
        <v>0</v>
      </c>
      <c r="R330" s="77">
        <v>10645.133481910099</v>
      </c>
      <c r="S330" s="78">
        <v>2.2000000000000001E-3</v>
      </c>
      <c r="T330" s="78">
        <f t="shared" si="8"/>
        <v>2.9321482015659955E-3</v>
      </c>
      <c r="U330" s="78">
        <f>R330/'סכום נכסי הקרן'!$C$42</f>
        <v>3.9241673662251768E-4</v>
      </c>
    </row>
    <row r="331" spans="2:21">
      <c r="B331" t="s">
        <v>1104</v>
      </c>
      <c r="C331" t="s">
        <v>1105</v>
      </c>
      <c r="D331" t="s">
        <v>123</v>
      </c>
      <c r="E331" t="s">
        <v>930</v>
      </c>
      <c r="F331"/>
      <c r="G331" t="s">
        <v>981</v>
      </c>
      <c r="H331" t="s">
        <v>1087</v>
      </c>
      <c r="I331" t="s">
        <v>325</v>
      </c>
      <c r="J331"/>
      <c r="K331" s="77">
        <v>4.2300000000000004</v>
      </c>
      <c r="L331" t="s">
        <v>106</v>
      </c>
      <c r="M331" s="78">
        <v>7.6300000000000007E-2</v>
      </c>
      <c r="N331" s="78">
        <v>9.5500000000000002E-2</v>
      </c>
      <c r="O331" s="77">
        <v>3359380.86</v>
      </c>
      <c r="P331" s="77">
        <v>92.700986132644758</v>
      </c>
      <c r="Q331" s="77">
        <v>0</v>
      </c>
      <c r="R331" s="77">
        <v>11986.475681235899</v>
      </c>
      <c r="S331" s="78">
        <v>6.7000000000000002E-3</v>
      </c>
      <c r="T331" s="78">
        <f t="shared" si="8"/>
        <v>3.3016141292710188E-3</v>
      </c>
      <c r="U331" s="78">
        <f>R331/'סכום נכסי הקרן'!$C$42</f>
        <v>4.4186328695915595E-4</v>
      </c>
    </row>
    <row r="332" spans="2:21">
      <c r="B332" t="s">
        <v>1106</v>
      </c>
      <c r="C332" t="s">
        <v>1107</v>
      </c>
      <c r="D332" t="s">
        <v>123</v>
      </c>
      <c r="E332" t="s">
        <v>930</v>
      </c>
      <c r="F332"/>
      <c r="G332" t="s">
        <v>948</v>
      </c>
      <c r="H332" t="s">
        <v>1087</v>
      </c>
      <c r="I332" t="s">
        <v>325</v>
      </c>
      <c r="J332"/>
      <c r="K332" s="77">
        <v>3.17</v>
      </c>
      <c r="L332" t="s">
        <v>106</v>
      </c>
      <c r="M332" s="78">
        <v>5.2999999999999999E-2</v>
      </c>
      <c r="N332" s="78">
        <v>0.10100000000000001</v>
      </c>
      <c r="O332" s="77">
        <v>3465761.24</v>
      </c>
      <c r="P332" s="77">
        <v>86.103389062358048</v>
      </c>
      <c r="Q332" s="77">
        <v>0</v>
      </c>
      <c r="R332" s="77">
        <v>11485.9466939954</v>
      </c>
      <c r="S332" s="78">
        <v>2.3E-3</v>
      </c>
      <c r="T332" s="78">
        <f t="shared" ref="T332:T359" si="9">R332/$R$11</f>
        <v>3.1637459501389392E-3</v>
      </c>
      <c r="U332" s="78">
        <f>R332/'סכום נכסי הקרן'!$C$42</f>
        <v>4.234120432907067E-4</v>
      </c>
    </row>
    <row r="333" spans="2:21">
      <c r="B333" t="s">
        <v>1108</v>
      </c>
      <c r="C333" t="s">
        <v>1109</v>
      </c>
      <c r="D333" t="s">
        <v>123</v>
      </c>
      <c r="E333" t="s">
        <v>930</v>
      </c>
      <c r="F333"/>
      <c r="G333" t="s">
        <v>1067</v>
      </c>
      <c r="H333" t="s">
        <v>1076</v>
      </c>
      <c r="I333" t="s">
        <v>2877</v>
      </c>
      <c r="J333"/>
      <c r="K333" s="77">
        <v>6.19</v>
      </c>
      <c r="L333" t="s">
        <v>106</v>
      </c>
      <c r="M333" s="78">
        <v>4.1300000000000003E-2</v>
      </c>
      <c r="N333" s="78">
        <v>8.4199999999999997E-2</v>
      </c>
      <c r="O333" s="77">
        <v>1175783.3</v>
      </c>
      <c r="P333" s="77">
        <v>77.034251195876053</v>
      </c>
      <c r="Q333" s="77">
        <v>0</v>
      </c>
      <c r="R333" s="77">
        <v>3486.2542544255698</v>
      </c>
      <c r="S333" s="78">
        <v>1.1999999999999999E-3</v>
      </c>
      <c r="T333" s="78">
        <f t="shared" si="9"/>
        <v>9.6027110976926156E-4</v>
      </c>
      <c r="U333" s="78">
        <f>R333/'סכום נכסי הקרן'!$C$42</f>
        <v>1.285154873710962E-4</v>
      </c>
    </row>
    <row r="334" spans="2:21">
      <c r="B334" t="s">
        <v>1110</v>
      </c>
      <c r="C334" t="s">
        <v>1111</v>
      </c>
      <c r="D334" t="s">
        <v>123</v>
      </c>
      <c r="E334" t="s">
        <v>930</v>
      </c>
      <c r="F334"/>
      <c r="G334" t="s">
        <v>1067</v>
      </c>
      <c r="H334" t="s">
        <v>1076</v>
      </c>
      <c r="I334" t="s">
        <v>2877</v>
      </c>
      <c r="J334"/>
      <c r="K334" s="77">
        <v>4.88</v>
      </c>
      <c r="L334" t="s">
        <v>110</v>
      </c>
      <c r="M334" s="78">
        <v>6.5000000000000002E-2</v>
      </c>
      <c r="N334" s="78">
        <v>6.3700000000000007E-2</v>
      </c>
      <c r="O334" s="77">
        <v>1343752.36</v>
      </c>
      <c r="P334" s="77">
        <v>100.90243834602047</v>
      </c>
      <c r="Q334" s="77">
        <v>0</v>
      </c>
      <c r="R334" s="77">
        <v>5501.4786229934698</v>
      </c>
      <c r="S334" s="78">
        <v>1.8E-3</v>
      </c>
      <c r="T334" s="78">
        <f t="shared" si="9"/>
        <v>1.5153544742089596E-3</v>
      </c>
      <c r="U334" s="78">
        <f>R334/'סכום נכסי הקרן'!$C$42</f>
        <v>2.0280368409680708E-4</v>
      </c>
    </row>
    <row r="335" spans="2:21">
      <c r="B335" t="s">
        <v>1112</v>
      </c>
      <c r="C335" t="s">
        <v>1113</v>
      </c>
      <c r="D335" t="s">
        <v>123</v>
      </c>
      <c r="E335" t="s">
        <v>930</v>
      </c>
      <c r="F335"/>
      <c r="G335" t="s">
        <v>1067</v>
      </c>
      <c r="H335" t="s">
        <v>1076</v>
      </c>
      <c r="I335" t="s">
        <v>2877</v>
      </c>
      <c r="J335"/>
      <c r="K335" s="77">
        <v>0.75</v>
      </c>
      <c r="L335" t="s">
        <v>106</v>
      </c>
      <c r="M335" s="78">
        <v>6.25E-2</v>
      </c>
      <c r="N335" s="78">
        <v>8.2100000000000006E-2</v>
      </c>
      <c r="O335" s="77">
        <v>2989177.1</v>
      </c>
      <c r="P335" s="77">
        <v>104.23519443580498</v>
      </c>
      <c r="Q335" s="77">
        <v>0</v>
      </c>
      <c r="R335" s="77">
        <v>11992.616291493599</v>
      </c>
      <c r="S335" s="78">
        <v>3.0999999999999999E-3</v>
      </c>
      <c r="T335" s="78">
        <f t="shared" si="9"/>
        <v>3.3033055293229044E-3</v>
      </c>
      <c r="U335" s="78">
        <f>R335/'סכום נכסי הקרן'!$C$42</f>
        <v>4.4208965126377387E-4</v>
      </c>
    </row>
    <row r="336" spans="2:21">
      <c r="B336" t="s">
        <v>1114</v>
      </c>
      <c r="C336" t="s">
        <v>1115</v>
      </c>
      <c r="D336" t="s">
        <v>123</v>
      </c>
      <c r="E336" t="s">
        <v>930</v>
      </c>
      <c r="F336"/>
      <c r="G336" t="s">
        <v>993</v>
      </c>
      <c r="H336" t="s">
        <v>1076</v>
      </c>
      <c r="I336" t="s">
        <v>213</v>
      </c>
      <c r="J336"/>
      <c r="K336" s="77">
        <v>2.77</v>
      </c>
      <c r="L336" t="s">
        <v>110</v>
      </c>
      <c r="M336" s="78">
        <v>5.7500000000000002E-2</v>
      </c>
      <c r="N336" s="78">
        <v>5.57E-2</v>
      </c>
      <c r="O336" s="77">
        <v>1019012.19</v>
      </c>
      <c r="P336" s="77">
        <v>100.33043840380643</v>
      </c>
      <c r="Q336" s="77">
        <v>0</v>
      </c>
      <c r="R336" s="77">
        <v>4148.3044047946796</v>
      </c>
      <c r="S336" s="78">
        <v>1.6000000000000001E-3</v>
      </c>
      <c r="T336" s="78">
        <f t="shared" si="9"/>
        <v>1.1426294767216466E-3</v>
      </c>
      <c r="U336" s="78">
        <f>R336/'סכום נכסי הקרן'!$C$42</f>
        <v>1.5292096428970748E-4</v>
      </c>
    </row>
    <row r="337" spans="2:21">
      <c r="B337" t="s">
        <v>1116</v>
      </c>
      <c r="C337" t="s">
        <v>1117</v>
      </c>
      <c r="D337" t="s">
        <v>123</v>
      </c>
      <c r="E337" t="s">
        <v>930</v>
      </c>
      <c r="F337"/>
      <c r="G337" t="s">
        <v>993</v>
      </c>
      <c r="H337" t="s">
        <v>1076</v>
      </c>
      <c r="I337" t="s">
        <v>213</v>
      </c>
      <c r="J337"/>
      <c r="K337" s="77">
        <v>4.7699999999999996</v>
      </c>
      <c r="L337" t="s">
        <v>110</v>
      </c>
      <c r="M337" s="78">
        <v>6.13E-2</v>
      </c>
      <c r="N337" s="78">
        <v>6.0900000000000003E-2</v>
      </c>
      <c r="O337" s="77">
        <v>2239587.2400000002</v>
      </c>
      <c r="P337" s="77">
        <v>99.869958581113096</v>
      </c>
      <c r="Q337" s="77">
        <v>0</v>
      </c>
      <c r="R337" s="77">
        <v>9075.3082287945399</v>
      </c>
      <c r="S337" s="78">
        <v>0</v>
      </c>
      <c r="T337" s="78">
        <f t="shared" si="9"/>
        <v>2.4997477717810844E-3</v>
      </c>
      <c r="U337" s="78">
        <f>R337/'סכום נכסי הקרן'!$C$42</f>
        <v>3.3454750426934203E-4</v>
      </c>
    </row>
    <row r="338" spans="2:21">
      <c r="B338" t="s">
        <v>1118</v>
      </c>
      <c r="C338" t="s">
        <v>1119</v>
      </c>
      <c r="D338" t="s">
        <v>123</v>
      </c>
      <c r="E338" t="s">
        <v>930</v>
      </c>
      <c r="F338"/>
      <c r="G338" t="s">
        <v>993</v>
      </c>
      <c r="H338" t="s">
        <v>1120</v>
      </c>
      <c r="I338" t="s">
        <v>325</v>
      </c>
      <c r="J338"/>
      <c r="K338" s="77">
        <v>6.31</v>
      </c>
      <c r="L338" t="s">
        <v>106</v>
      </c>
      <c r="M338" s="78">
        <v>3.7499999999999999E-2</v>
      </c>
      <c r="N338" s="78">
        <v>7.1099999999999997E-2</v>
      </c>
      <c r="O338" s="77">
        <v>3583339.6</v>
      </c>
      <c r="P338" s="77">
        <v>80.647166657999335</v>
      </c>
      <c r="Q338" s="77">
        <v>0</v>
      </c>
      <c r="R338" s="77">
        <v>11123.0782965535</v>
      </c>
      <c r="S338" s="78">
        <v>3.5999999999999999E-3</v>
      </c>
      <c r="T338" s="78">
        <f t="shared" si="9"/>
        <v>3.0637956845295418E-3</v>
      </c>
      <c r="U338" s="78">
        <f>R338/'סכום נכסי הקרן'!$C$42</f>
        <v>4.1003544894460724E-4</v>
      </c>
    </row>
    <row r="339" spans="2:21">
      <c r="B339" t="s">
        <v>1121</v>
      </c>
      <c r="C339" t="s">
        <v>1122</v>
      </c>
      <c r="D339" t="s">
        <v>123</v>
      </c>
      <c r="E339" t="s">
        <v>930</v>
      </c>
      <c r="F339"/>
      <c r="G339" t="s">
        <v>993</v>
      </c>
      <c r="H339" t="s">
        <v>1120</v>
      </c>
      <c r="I339" t="s">
        <v>325</v>
      </c>
      <c r="J339"/>
      <c r="K339" s="77">
        <v>4.7699999999999996</v>
      </c>
      <c r="L339" t="s">
        <v>106</v>
      </c>
      <c r="M339" s="78">
        <v>5.8799999999999998E-2</v>
      </c>
      <c r="N339" s="78">
        <v>7.0999999999999994E-2</v>
      </c>
      <c r="O339" s="77">
        <v>335938.08</v>
      </c>
      <c r="P339" s="77">
        <v>95.825372435301205</v>
      </c>
      <c r="Q339" s="77">
        <v>0</v>
      </c>
      <c r="R339" s="77">
        <v>1239.0466966044701</v>
      </c>
      <c r="S339" s="78">
        <v>6.9999999999999999E-4</v>
      </c>
      <c r="T339" s="78">
        <f t="shared" si="9"/>
        <v>3.4128914863105955E-4</v>
      </c>
      <c r="U339" s="78">
        <f>R339/'סכום נכסי הקרן'!$C$42</f>
        <v>4.5675581431712779E-5</v>
      </c>
    </row>
    <row r="340" spans="2:21">
      <c r="B340" t="s">
        <v>1123</v>
      </c>
      <c r="C340" t="s">
        <v>1124</v>
      </c>
      <c r="D340" t="s">
        <v>123</v>
      </c>
      <c r="E340" t="s">
        <v>930</v>
      </c>
      <c r="F340"/>
      <c r="G340" t="s">
        <v>1081</v>
      </c>
      <c r="H340" t="s">
        <v>1125</v>
      </c>
      <c r="I340" t="s">
        <v>213</v>
      </c>
      <c r="J340"/>
      <c r="K340" s="77">
        <v>6.4</v>
      </c>
      <c r="L340" t="s">
        <v>106</v>
      </c>
      <c r="M340" s="78">
        <v>0.04</v>
      </c>
      <c r="N340" s="78">
        <v>6.6799999999999998E-2</v>
      </c>
      <c r="O340" s="77">
        <v>3359380.86</v>
      </c>
      <c r="P340" s="77">
        <v>83.905444152638069</v>
      </c>
      <c r="Q340" s="77">
        <v>0</v>
      </c>
      <c r="R340" s="77">
        <v>10849.1895449655</v>
      </c>
      <c r="S340" s="78">
        <v>6.7000000000000002E-3</v>
      </c>
      <c r="T340" s="78">
        <f t="shared" si="9"/>
        <v>2.9883544125377313E-3</v>
      </c>
      <c r="U340" s="78">
        <f>R340/'סכום נכסי הקרן'!$C$42</f>
        <v>3.9993895459078605E-4</v>
      </c>
    </row>
    <row r="341" spans="2:21">
      <c r="B341" t="s">
        <v>1126</v>
      </c>
      <c r="C341" t="s">
        <v>1127</v>
      </c>
      <c r="D341" t="s">
        <v>123</v>
      </c>
      <c r="E341" t="s">
        <v>930</v>
      </c>
      <c r="F341"/>
      <c r="G341" t="s">
        <v>1001</v>
      </c>
      <c r="H341" t="s">
        <v>1125</v>
      </c>
      <c r="I341" t="s">
        <v>213</v>
      </c>
      <c r="J341"/>
      <c r="K341" s="77">
        <v>5.58</v>
      </c>
      <c r="L341" t="s">
        <v>106</v>
      </c>
      <c r="M341" s="78">
        <v>3.7499999999999999E-2</v>
      </c>
      <c r="N341" s="78">
        <v>7.0499999999999993E-2</v>
      </c>
      <c r="O341" s="77">
        <v>2127607.89</v>
      </c>
      <c r="P341" s="77">
        <v>83.404750112989944</v>
      </c>
      <c r="Q341" s="77">
        <v>0</v>
      </c>
      <c r="R341" s="77">
        <v>6830.1507344567399</v>
      </c>
      <c r="S341" s="78">
        <v>5.3E-3</v>
      </c>
      <c r="T341" s="78">
        <f t="shared" si="9"/>
        <v>1.8813304902653475E-3</v>
      </c>
      <c r="U341" s="78">
        <f>R341/'סכום נכסי הקרן'!$C$42</f>
        <v>2.5178317081792718E-4</v>
      </c>
    </row>
    <row r="342" spans="2:21">
      <c r="B342" t="s">
        <v>1128</v>
      </c>
      <c r="C342" t="s">
        <v>1129</v>
      </c>
      <c r="D342" t="s">
        <v>123</v>
      </c>
      <c r="E342" t="s">
        <v>930</v>
      </c>
      <c r="F342"/>
      <c r="G342" t="s">
        <v>948</v>
      </c>
      <c r="H342" t="s">
        <v>1120</v>
      </c>
      <c r="I342" t="s">
        <v>325</v>
      </c>
      <c r="J342"/>
      <c r="K342" s="77">
        <v>4.1500000000000004</v>
      </c>
      <c r="L342" t="s">
        <v>106</v>
      </c>
      <c r="M342" s="78">
        <v>5.1299999999999998E-2</v>
      </c>
      <c r="N342" s="78">
        <v>7.0999999999999994E-2</v>
      </c>
      <c r="O342" s="77">
        <v>3210112.39</v>
      </c>
      <c r="P342" s="77">
        <v>93.348319453920169</v>
      </c>
      <c r="Q342" s="77">
        <v>0</v>
      </c>
      <c r="R342" s="77">
        <v>11533.8593922939</v>
      </c>
      <c r="S342" s="78">
        <v>5.7999999999999996E-3</v>
      </c>
      <c r="T342" s="78">
        <f t="shared" si="9"/>
        <v>3.1769432606646229E-3</v>
      </c>
      <c r="U342" s="78">
        <f>R342/'סכום נכסי הקרן'!$C$42</f>
        <v>4.2517827240761048E-4</v>
      </c>
    </row>
    <row r="343" spans="2:21">
      <c r="B343" t="s">
        <v>1130</v>
      </c>
      <c r="C343" t="s">
        <v>1131</v>
      </c>
      <c r="D343" t="s">
        <v>123</v>
      </c>
      <c r="E343" t="s">
        <v>930</v>
      </c>
      <c r="F343"/>
      <c r="G343" t="s">
        <v>1132</v>
      </c>
      <c r="H343" t="s">
        <v>1120</v>
      </c>
      <c r="I343" t="s">
        <v>325</v>
      </c>
      <c r="J343"/>
      <c r="K343" s="77">
        <v>6.38</v>
      </c>
      <c r="L343" t="s">
        <v>106</v>
      </c>
      <c r="M343" s="78">
        <v>0.04</v>
      </c>
      <c r="N343" s="78">
        <v>6.7199999999999996E-2</v>
      </c>
      <c r="O343" s="77">
        <v>1287762.67</v>
      </c>
      <c r="P343" s="77">
        <v>85.364333235143064</v>
      </c>
      <c r="Q343" s="77">
        <v>0</v>
      </c>
      <c r="R343" s="77">
        <v>4231.1672801199002</v>
      </c>
      <c r="S343" s="78">
        <v>1.1999999999999999E-3</v>
      </c>
      <c r="T343" s="78">
        <f t="shared" si="9"/>
        <v>1.1654536368201854E-3</v>
      </c>
      <c r="U343" s="78">
        <f>R343/'סכום נכסי הקרן'!$C$42</f>
        <v>1.5597557879290177E-4</v>
      </c>
    </row>
    <row r="344" spans="2:21">
      <c r="B344" t="s">
        <v>1133</v>
      </c>
      <c r="C344" t="s">
        <v>1134</v>
      </c>
      <c r="D344" t="s">
        <v>123</v>
      </c>
      <c r="E344" t="s">
        <v>930</v>
      </c>
      <c r="F344"/>
      <c r="G344" t="s">
        <v>981</v>
      </c>
      <c r="H344" t="s">
        <v>1125</v>
      </c>
      <c r="I344" t="s">
        <v>213</v>
      </c>
      <c r="J344"/>
      <c r="K344" s="77">
        <v>4.72</v>
      </c>
      <c r="L344" t="s">
        <v>110</v>
      </c>
      <c r="M344" s="78">
        <v>7.8799999999999995E-2</v>
      </c>
      <c r="N344" s="78">
        <v>8.7400000000000005E-2</v>
      </c>
      <c r="O344" s="77">
        <v>3336985.01</v>
      </c>
      <c r="P344" s="77">
        <v>96.713424662850969</v>
      </c>
      <c r="Q344" s="77">
        <v>0</v>
      </c>
      <c r="R344" s="77">
        <v>13094.8204022719</v>
      </c>
      <c r="S344" s="78">
        <v>3.3E-3</v>
      </c>
      <c r="T344" s="78">
        <f t="shared" si="9"/>
        <v>3.6069020794901028E-3</v>
      </c>
      <c r="U344" s="78">
        <f>R344/'סכום נכסי הקרן'!$C$42</f>
        <v>4.8272073785170222E-4</v>
      </c>
    </row>
    <row r="345" spans="2:21">
      <c r="B345" t="s">
        <v>1135</v>
      </c>
      <c r="C345" t="s">
        <v>1136</v>
      </c>
      <c r="D345" t="s">
        <v>123</v>
      </c>
      <c r="E345" t="s">
        <v>930</v>
      </c>
      <c r="F345"/>
      <c r="G345" t="s">
        <v>1067</v>
      </c>
      <c r="H345" t="s">
        <v>1125</v>
      </c>
      <c r="I345" t="s">
        <v>213</v>
      </c>
      <c r="J345"/>
      <c r="K345" s="77">
        <v>5.72</v>
      </c>
      <c r="L345" t="s">
        <v>110</v>
      </c>
      <c r="M345" s="78">
        <v>6.1400000000000003E-2</v>
      </c>
      <c r="N345" s="78">
        <v>6.6100000000000006E-2</v>
      </c>
      <c r="O345" s="77">
        <v>1119793.6200000001</v>
      </c>
      <c r="P345" s="77">
        <v>99.717739725200346</v>
      </c>
      <c r="Q345" s="77">
        <v>0</v>
      </c>
      <c r="R345" s="77">
        <v>4530.7379405694901</v>
      </c>
      <c r="S345" s="78">
        <v>1.1000000000000001E-3</v>
      </c>
      <c r="T345" s="78">
        <f t="shared" si="9"/>
        <v>1.2479688607741073E-3</v>
      </c>
      <c r="U345" s="78">
        <f>R345/'סכום נכסי הקרן'!$C$42</f>
        <v>1.6701879785269573E-4</v>
      </c>
    </row>
    <row r="346" spans="2:21">
      <c r="B346" t="s">
        <v>1137</v>
      </c>
      <c r="C346" t="s">
        <v>1138</v>
      </c>
      <c r="D346" t="s">
        <v>123</v>
      </c>
      <c r="E346" t="s">
        <v>930</v>
      </c>
      <c r="F346"/>
      <c r="G346" t="s">
        <v>1067</v>
      </c>
      <c r="H346" t="s">
        <v>1125</v>
      </c>
      <c r="I346" t="s">
        <v>213</v>
      </c>
      <c r="J346"/>
      <c r="K346" s="77">
        <v>4.0599999999999996</v>
      </c>
      <c r="L346" t="s">
        <v>110</v>
      </c>
      <c r="M346" s="78">
        <v>7.1300000000000002E-2</v>
      </c>
      <c r="N346" s="78">
        <v>6.5699999999999995E-2</v>
      </c>
      <c r="O346" s="77">
        <v>3359380.86</v>
      </c>
      <c r="P346" s="77">
        <v>108.25284931746758</v>
      </c>
      <c r="Q346" s="77">
        <v>0</v>
      </c>
      <c r="R346" s="77">
        <v>14755.607967469699</v>
      </c>
      <c r="S346" s="78">
        <v>4.4999999999999997E-3</v>
      </c>
      <c r="T346" s="78">
        <f t="shared" si="9"/>
        <v>4.0643576182819103E-3</v>
      </c>
      <c r="U346" s="78">
        <f>R346/'סכום נכסי הקרן'!$C$42</f>
        <v>5.4394315818731239E-4</v>
      </c>
    </row>
    <row r="347" spans="2:21">
      <c r="B347" t="s">
        <v>1139</v>
      </c>
      <c r="C347" t="s">
        <v>1140</v>
      </c>
      <c r="D347" t="s">
        <v>123</v>
      </c>
      <c r="E347" t="s">
        <v>930</v>
      </c>
      <c r="F347"/>
      <c r="G347" t="s">
        <v>1036</v>
      </c>
      <c r="H347" t="s">
        <v>949</v>
      </c>
      <c r="I347" t="s">
        <v>213</v>
      </c>
      <c r="J347"/>
      <c r="K347" s="77">
        <v>4.0999999999999996</v>
      </c>
      <c r="L347" t="s">
        <v>106</v>
      </c>
      <c r="M347" s="78">
        <v>4.6300000000000001E-2</v>
      </c>
      <c r="N347" s="78">
        <v>7.3200000000000001E-2</v>
      </c>
      <c r="O347" s="77">
        <v>2799820</v>
      </c>
      <c r="P347" s="77">
        <v>90.797680614274896</v>
      </c>
      <c r="Q347" s="77">
        <v>0</v>
      </c>
      <c r="R347" s="77">
        <v>9784.8185653799901</v>
      </c>
      <c r="S347" s="78">
        <v>5.1000000000000004E-3</v>
      </c>
      <c r="T347" s="78">
        <f t="shared" si="9"/>
        <v>2.6951788070937784E-3</v>
      </c>
      <c r="U347" s="78">
        <f>R347/'סכום נכסי הקרן'!$C$42</f>
        <v>3.6070252913173085E-4</v>
      </c>
    </row>
    <row r="348" spans="2:21">
      <c r="B348" t="s">
        <v>1141</v>
      </c>
      <c r="C348" t="s">
        <v>1142</v>
      </c>
      <c r="D348" t="s">
        <v>123</v>
      </c>
      <c r="E348" t="s">
        <v>930</v>
      </c>
      <c r="F348"/>
      <c r="G348" t="s">
        <v>981</v>
      </c>
      <c r="H348" t="s">
        <v>949</v>
      </c>
      <c r="I348" t="s">
        <v>213</v>
      </c>
      <c r="J348"/>
      <c r="K348" s="77">
        <v>3.67</v>
      </c>
      <c r="L348" t="s">
        <v>113</v>
      </c>
      <c r="M348" s="78">
        <v>8.8800000000000004E-2</v>
      </c>
      <c r="N348" s="78">
        <v>0.1099</v>
      </c>
      <c r="O348" s="77">
        <v>2273181.04</v>
      </c>
      <c r="P348" s="77">
        <v>92.527095794580632</v>
      </c>
      <c r="Q348" s="77">
        <v>0</v>
      </c>
      <c r="R348" s="77">
        <v>9886.1804753138604</v>
      </c>
      <c r="S348" s="78">
        <v>1.8E-3</v>
      </c>
      <c r="T348" s="78">
        <f t="shared" si="9"/>
        <v>2.7230984327541756E-3</v>
      </c>
      <c r="U348" s="78">
        <f>R348/'סכום נכסי הקרן'!$C$42</f>
        <v>3.6443908255134449E-4</v>
      </c>
    </row>
    <row r="349" spans="2:21">
      <c r="B349" t="s">
        <v>1143</v>
      </c>
      <c r="C349" t="s">
        <v>1144</v>
      </c>
      <c r="D349" t="s">
        <v>123</v>
      </c>
      <c r="E349" t="s">
        <v>930</v>
      </c>
      <c r="F349"/>
      <c r="G349" t="s">
        <v>1081</v>
      </c>
      <c r="H349" t="s">
        <v>1145</v>
      </c>
      <c r="I349" t="s">
        <v>325</v>
      </c>
      <c r="J349"/>
      <c r="K349" s="77">
        <v>5.88</v>
      </c>
      <c r="L349" t="s">
        <v>106</v>
      </c>
      <c r="M349" s="78">
        <v>6.3799999999999996E-2</v>
      </c>
      <c r="N349" s="78">
        <v>6.8699999999999997E-2</v>
      </c>
      <c r="O349" s="77">
        <v>3135422.12</v>
      </c>
      <c r="P349" s="77">
        <v>97.729375004565057</v>
      </c>
      <c r="Q349" s="77">
        <v>0</v>
      </c>
      <c r="R349" s="77">
        <v>11794.2152715798</v>
      </c>
      <c r="S349" s="78">
        <v>6.3E-3</v>
      </c>
      <c r="T349" s="78">
        <f t="shared" si="9"/>
        <v>3.2486569713956891E-3</v>
      </c>
      <c r="U349" s="78">
        <f>R349/'סכום נכסי הקרן'!$C$42</f>
        <v>4.3477589790319297E-4</v>
      </c>
    </row>
    <row r="350" spans="2:21">
      <c r="B350" t="s">
        <v>1146</v>
      </c>
      <c r="C350" t="s">
        <v>1147</v>
      </c>
      <c r="D350" t="s">
        <v>123</v>
      </c>
      <c r="E350" t="s">
        <v>930</v>
      </c>
      <c r="F350"/>
      <c r="G350" t="s">
        <v>981</v>
      </c>
      <c r="H350" t="s">
        <v>949</v>
      </c>
      <c r="I350" t="s">
        <v>213</v>
      </c>
      <c r="J350"/>
      <c r="K350" s="77">
        <v>4.07</v>
      </c>
      <c r="L350" t="s">
        <v>113</v>
      </c>
      <c r="M350" s="78">
        <v>8.5000000000000006E-2</v>
      </c>
      <c r="N350" s="78">
        <v>0.1046</v>
      </c>
      <c r="O350" s="77">
        <v>1119793.6200000001</v>
      </c>
      <c r="P350" s="77">
        <v>91.996287689159274</v>
      </c>
      <c r="Q350" s="77">
        <v>0</v>
      </c>
      <c r="R350" s="77">
        <v>4842.1012826742199</v>
      </c>
      <c r="S350" s="78">
        <v>1.5E-3</v>
      </c>
      <c r="T350" s="78">
        <f t="shared" si="9"/>
        <v>1.3337323192725294E-3</v>
      </c>
      <c r="U350" s="78">
        <f>R350/'סכום נכסי הקרן'!$C$42</f>
        <v>1.7849673627594361E-4</v>
      </c>
    </row>
    <row r="351" spans="2:21">
      <c r="B351" t="s">
        <v>1148</v>
      </c>
      <c r="C351" t="s">
        <v>1149</v>
      </c>
      <c r="D351" t="s">
        <v>123</v>
      </c>
      <c r="E351" t="s">
        <v>930</v>
      </c>
      <c r="F351"/>
      <c r="G351" t="s">
        <v>981</v>
      </c>
      <c r="H351" t="s">
        <v>949</v>
      </c>
      <c r="I351" t="s">
        <v>213</v>
      </c>
      <c r="J351"/>
      <c r="K351" s="77">
        <v>3.74</v>
      </c>
      <c r="L351" t="s">
        <v>113</v>
      </c>
      <c r="M351" s="78">
        <v>8.5000000000000006E-2</v>
      </c>
      <c r="N351" s="78">
        <v>0.1007</v>
      </c>
      <c r="O351" s="77">
        <v>1119793.6200000001</v>
      </c>
      <c r="P351" s="77">
        <v>93.167287636840271</v>
      </c>
      <c r="Q351" s="77">
        <v>0</v>
      </c>
      <c r="R351" s="77">
        <v>4903.7352979731704</v>
      </c>
      <c r="S351" s="78">
        <v>1.5E-3</v>
      </c>
      <c r="T351" s="78">
        <f t="shared" si="9"/>
        <v>1.3507090971984442E-3</v>
      </c>
      <c r="U351" s="78">
        <f>R351/'סכום נכסי הקרן'!$C$42</f>
        <v>1.8076878097971906E-4</v>
      </c>
    </row>
    <row r="352" spans="2:21">
      <c r="B352" t="s">
        <v>1150</v>
      </c>
      <c r="C352" t="s">
        <v>1151</v>
      </c>
      <c r="D352" t="s">
        <v>123</v>
      </c>
      <c r="E352" t="s">
        <v>930</v>
      </c>
      <c r="F352"/>
      <c r="G352" t="s">
        <v>1073</v>
      </c>
      <c r="H352" t="s">
        <v>1145</v>
      </c>
      <c r="I352" t="s">
        <v>325</v>
      </c>
      <c r="J352"/>
      <c r="K352" s="77">
        <v>5.87</v>
      </c>
      <c r="L352" t="s">
        <v>106</v>
      </c>
      <c r="M352" s="78">
        <v>4.1300000000000003E-2</v>
      </c>
      <c r="N352" s="78">
        <v>7.3499999999999996E-2</v>
      </c>
      <c r="O352" s="77">
        <v>1850570.91</v>
      </c>
      <c r="P352" s="77">
        <v>82.855125556807423</v>
      </c>
      <c r="Q352" s="77">
        <v>0</v>
      </c>
      <c r="R352" s="77">
        <v>5901.6441440013195</v>
      </c>
      <c r="S352" s="78">
        <v>3.7000000000000002E-3</v>
      </c>
      <c r="T352" s="78">
        <f t="shared" si="9"/>
        <v>1.6255780439505528E-3</v>
      </c>
      <c r="U352" s="78">
        <f>R352/'סכום נכסי הקרן'!$C$42</f>
        <v>2.1755518046175196E-4</v>
      </c>
    </row>
    <row r="353" spans="2:21">
      <c r="B353" t="s">
        <v>1152</v>
      </c>
      <c r="C353" t="s">
        <v>1153</v>
      </c>
      <c r="D353" t="s">
        <v>123</v>
      </c>
      <c r="E353" t="s">
        <v>930</v>
      </c>
      <c r="F353"/>
      <c r="G353" t="s">
        <v>988</v>
      </c>
      <c r="H353" t="s">
        <v>1154</v>
      </c>
      <c r="I353" t="s">
        <v>325</v>
      </c>
      <c r="J353"/>
      <c r="K353" s="77">
        <v>3.75</v>
      </c>
      <c r="L353" t="s">
        <v>110</v>
      </c>
      <c r="M353" s="78">
        <v>2.63E-2</v>
      </c>
      <c r="N353" s="78">
        <v>0.1071</v>
      </c>
      <c r="O353" s="77">
        <v>2021227.5</v>
      </c>
      <c r="P353" s="77">
        <v>74.621411005814167</v>
      </c>
      <c r="Q353" s="77">
        <v>0</v>
      </c>
      <c r="R353" s="77">
        <v>6119.7993543539897</v>
      </c>
      <c r="S353" s="78">
        <v>6.8999999999999999E-3</v>
      </c>
      <c r="T353" s="78">
        <f t="shared" si="9"/>
        <v>1.6856677937676736E-3</v>
      </c>
      <c r="U353" s="78">
        <f>R353/'סכום נכסי הקרן'!$C$42</f>
        <v>2.2559714215901691E-4</v>
      </c>
    </row>
    <row r="354" spans="2:21">
      <c r="B354" t="s">
        <v>1155</v>
      </c>
      <c r="C354" t="s">
        <v>1156</v>
      </c>
      <c r="D354" t="s">
        <v>123</v>
      </c>
      <c r="E354" t="s">
        <v>930</v>
      </c>
      <c r="F354"/>
      <c r="G354" t="s">
        <v>1073</v>
      </c>
      <c r="H354" t="s">
        <v>1154</v>
      </c>
      <c r="I354" t="s">
        <v>325</v>
      </c>
      <c r="J354"/>
      <c r="K354" s="77">
        <v>5.59</v>
      </c>
      <c r="L354" t="s">
        <v>106</v>
      </c>
      <c r="M354" s="78">
        <v>4.7500000000000001E-2</v>
      </c>
      <c r="N354" s="78">
        <v>7.9799999999999996E-2</v>
      </c>
      <c r="O354" s="77">
        <v>223958.74</v>
      </c>
      <c r="P354" s="77">
        <v>83.686649350649347</v>
      </c>
      <c r="Q354" s="77">
        <v>0</v>
      </c>
      <c r="R354" s="77">
        <v>721.39951499637198</v>
      </c>
      <c r="S354" s="78">
        <v>1E-4</v>
      </c>
      <c r="T354" s="78">
        <f t="shared" si="9"/>
        <v>1.9870584940073906E-4</v>
      </c>
      <c r="U354" s="78">
        <f>R354/'סכום נכסי הקרן'!$C$42</f>
        <v>2.6593301432716977E-5</v>
      </c>
    </row>
    <row r="355" spans="2:21">
      <c r="B355" t="s">
        <v>1157</v>
      </c>
      <c r="C355" t="s">
        <v>1158</v>
      </c>
      <c r="D355" t="s">
        <v>123</v>
      </c>
      <c r="E355" t="s">
        <v>930</v>
      </c>
      <c r="F355"/>
      <c r="G355" t="s">
        <v>1073</v>
      </c>
      <c r="H355" t="s">
        <v>1154</v>
      </c>
      <c r="I355" t="s">
        <v>325</v>
      </c>
      <c r="J355"/>
      <c r="K355" s="77">
        <v>5.79</v>
      </c>
      <c r="L355" t="s">
        <v>106</v>
      </c>
      <c r="M355" s="78">
        <v>7.3800000000000004E-2</v>
      </c>
      <c r="N355" s="78">
        <v>7.8100000000000003E-2</v>
      </c>
      <c r="O355" s="77">
        <v>3359380.86</v>
      </c>
      <c r="P355" s="77">
        <v>96.649124988393012</v>
      </c>
      <c r="Q355" s="77">
        <v>0</v>
      </c>
      <c r="R355" s="77">
        <v>12496.980182532199</v>
      </c>
      <c r="S355" s="78">
        <v>3.0999999999999999E-3</v>
      </c>
      <c r="T355" s="78">
        <f t="shared" si="9"/>
        <v>3.4422300133189754E-3</v>
      </c>
      <c r="U355" s="78">
        <f>R355/'סכום נכסי הקרן'!$C$42</f>
        <v>4.6068226285741343E-4</v>
      </c>
    </row>
    <row r="356" spans="2:21">
      <c r="B356" t="s">
        <v>1159</v>
      </c>
      <c r="C356" t="s">
        <v>1160</v>
      </c>
      <c r="D356" t="s">
        <v>123</v>
      </c>
      <c r="E356" t="s">
        <v>930</v>
      </c>
      <c r="F356"/>
      <c r="G356" t="s">
        <v>1027</v>
      </c>
      <c r="H356" t="s">
        <v>1161</v>
      </c>
      <c r="I356" t="s">
        <v>213</v>
      </c>
      <c r="J356"/>
      <c r="K356" s="77">
        <v>2.16</v>
      </c>
      <c r="L356" t="s">
        <v>110</v>
      </c>
      <c r="M356" s="78">
        <v>0.05</v>
      </c>
      <c r="N356" s="78">
        <v>7.0099999999999996E-2</v>
      </c>
      <c r="O356" s="77">
        <v>1119793.6200000001</v>
      </c>
      <c r="P356" s="77">
        <v>98.594958691811428</v>
      </c>
      <c r="Q356" s="77">
        <v>0</v>
      </c>
      <c r="R356" s="77">
        <v>4479.7236916679403</v>
      </c>
      <c r="S356" s="78">
        <v>1.1000000000000001E-3</v>
      </c>
      <c r="T356" s="78">
        <f t="shared" si="9"/>
        <v>1.2339172438145724E-3</v>
      </c>
      <c r="U356" s="78">
        <f>R356/'סכום נכסי הקרן'!$C$42</f>
        <v>1.6513823476636014E-4</v>
      </c>
    </row>
    <row r="357" spans="2:21">
      <c r="B357" t="s">
        <v>1162</v>
      </c>
      <c r="C357" t="s">
        <v>1163</v>
      </c>
      <c r="D357" t="s">
        <v>123</v>
      </c>
      <c r="E357" t="s">
        <v>930</v>
      </c>
      <c r="F357"/>
      <c r="G357" t="s">
        <v>1027</v>
      </c>
      <c r="H357" t="s">
        <v>1161</v>
      </c>
      <c r="I357" t="s">
        <v>213</v>
      </c>
      <c r="J357"/>
      <c r="K357" s="77">
        <v>2.17</v>
      </c>
      <c r="L357" t="s">
        <v>113</v>
      </c>
      <c r="M357" s="78">
        <v>0.06</v>
      </c>
      <c r="N357" s="78">
        <v>9.5200000000000007E-2</v>
      </c>
      <c r="O357" s="77">
        <v>2653910.88</v>
      </c>
      <c r="P357" s="77">
        <v>93.010739676187015</v>
      </c>
      <c r="Q357" s="77">
        <v>0</v>
      </c>
      <c r="R357" s="77">
        <v>11602.3245906133</v>
      </c>
      <c r="S357" s="78">
        <v>2.0999999999999999E-3</v>
      </c>
      <c r="T357" s="78">
        <f t="shared" si="9"/>
        <v>3.1958016534187612E-3</v>
      </c>
      <c r="U357" s="78">
        <f>R357/'סכום נכסי הקרן'!$C$42</f>
        <v>4.2770213833586481E-4</v>
      </c>
    </row>
    <row r="358" spans="2:21">
      <c r="B358" t="s">
        <v>1164</v>
      </c>
      <c r="C358" t="s">
        <v>1165</v>
      </c>
      <c r="D358" t="s">
        <v>123</v>
      </c>
      <c r="E358" t="s">
        <v>930</v>
      </c>
      <c r="F358"/>
      <c r="G358" t="s">
        <v>1081</v>
      </c>
      <c r="H358" t="s">
        <v>1154</v>
      </c>
      <c r="I358" t="s">
        <v>325</v>
      </c>
      <c r="J358"/>
      <c r="K358" s="77">
        <v>6.04</v>
      </c>
      <c r="L358" t="s">
        <v>106</v>
      </c>
      <c r="M358" s="78">
        <v>5.1299999999999998E-2</v>
      </c>
      <c r="N358" s="78">
        <v>8.7999999999999995E-2</v>
      </c>
      <c r="O358" s="77">
        <v>3359380.86</v>
      </c>
      <c r="P358" s="77">
        <v>81.102944507231939</v>
      </c>
      <c r="Q358" s="77">
        <v>0</v>
      </c>
      <c r="R358" s="77">
        <v>10486.819094585</v>
      </c>
      <c r="S358" s="78">
        <v>1.6999999999999999E-3</v>
      </c>
      <c r="T358" s="78">
        <f t="shared" si="9"/>
        <v>2.8885413039290465E-3</v>
      </c>
      <c r="U358" s="78">
        <f>R358/'סכום נכסי הקרן'!$C$42</f>
        <v>3.8658071630956605E-4</v>
      </c>
    </row>
    <row r="359" spans="2:21">
      <c r="B359" t="s">
        <v>1166</v>
      </c>
      <c r="C359" t="s">
        <v>1167</v>
      </c>
      <c r="D359" t="s">
        <v>123</v>
      </c>
      <c r="E359" t="s">
        <v>930</v>
      </c>
      <c r="F359"/>
      <c r="G359" t="s">
        <v>988</v>
      </c>
      <c r="H359" t="s">
        <v>1168</v>
      </c>
      <c r="I359" t="s">
        <v>325</v>
      </c>
      <c r="J359"/>
      <c r="K359" s="77">
        <v>2.66</v>
      </c>
      <c r="L359" t="s">
        <v>110</v>
      </c>
      <c r="M359" s="78">
        <v>3.6299999999999999E-2</v>
      </c>
      <c r="N359" s="78">
        <v>0.46460000000000001</v>
      </c>
      <c r="O359" s="77">
        <v>3471360.23</v>
      </c>
      <c r="P359" s="77">
        <v>38.052534486800951</v>
      </c>
      <c r="Q359" s="77">
        <v>0</v>
      </c>
      <c r="R359" s="77">
        <v>5359.7162419771403</v>
      </c>
      <c r="S359" s="78">
        <v>9.9000000000000008E-3</v>
      </c>
      <c r="T359" s="78">
        <f t="shared" si="9"/>
        <v>1.4763067430317871E-3</v>
      </c>
      <c r="U359" s="78">
        <f>R359/'סכום נכסי הקרן'!$C$42</f>
        <v>1.9757782844842078E-4</v>
      </c>
    </row>
    <row r="360" spans="2:21">
      <c r="B360" t="s">
        <v>237</v>
      </c>
      <c r="C360" s="16"/>
      <c r="D360" s="16"/>
      <c r="E360" s="16"/>
      <c r="F360" s="16"/>
    </row>
    <row r="361" spans="2:21">
      <c r="B361" t="s">
        <v>334</v>
      </c>
      <c r="C361" s="16"/>
      <c r="D361" s="16"/>
      <c r="E361" s="16"/>
      <c r="F361" s="16"/>
    </row>
    <row r="362" spans="2:21">
      <c r="B362" t="s">
        <v>335</v>
      </c>
      <c r="C362" s="16"/>
      <c r="D362" s="16"/>
      <c r="E362" s="16"/>
      <c r="F362" s="16"/>
    </row>
    <row r="363" spans="2:21">
      <c r="B363" t="s">
        <v>336</v>
      </c>
      <c r="C363" s="16"/>
      <c r="D363" s="16"/>
      <c r="E363" s="16"/>
      <c r="F363" s="16"/>
    </row>
    <row r="364" spans="2:21">
      <c r="B364" t="s">
        <v>337</v>
      </c>
      <c r="C364" s="16"/>
      <c r="D364" s="16"/>
      <c r="E364" s="16"/>
      <c r="F364" s="16"/>
    </row>
    <row r="365" spans="2:21">
      <c r="C365" s="16"/>
      <c r="D365" s="16"/>
      <c r="E365" s="16"/>
      <c r="F365" s="16"/>
    </row>
    <row r="366" spans="2:21">
      <c r="C366" s="16"/>
      <c r="D366" s="16"/>
      <c r="E366" s="16"/>
      <c r="F366" s="16"/>
    </row>
    <row r="367" spans="2:21">
      <c r="C367" s="16"/>
      <c r="D367" s="16"/>
      <c r="E367" s="16"/>
      <c r="F367" s="16"/>
    </row>
    <row r="368" spans="2:21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B772" s="16"/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9"/>
      <c r="C774" s="16"/>
      <c r="D774" s="16"/>
      <c r="E774" s="16"/>
      <c r="F774" s="16"/>
    </row>
    <row r="775" spans="2:6"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</sheetData>
  <mergeCells count="2">
    <mergeCell ref="B6:U6"/>
    <mergeCell ref="B7:U7"/>
  </mergeCells>
  <dataValidations count="5">
    <dataValidation allowBlank="1" showInputMessage="1" showErrorMessage="1" sqref="H2 Q9" xr:uid="{00000000-0002-0000-0400-000003000000}"/>
    <dataValidation type="list" allowBlank="1" showInputMessage="1" showErrorMessage="1" sqref="L12:L804" xr:uid="{00000000-0002-0000-0400-000000000000}">
      <formula1>$BN$7:$BN$11</formula1>
    </dataValidation>
    <dataValidation type="list" allowBlank="1" showInputMessage="1" showErrorMessage="1" sqref="E12:E798" xr:uid="{00000000-0002-0000-0400-000001000000}">
      <formula1>$BI$7:$BI$11</formula1>
    </dataValidation>
    <dataValidation type="list" allowBlank="1" showInputMessage="1" showErrorMessage="1" sqref="I12:I804" xr:uid="{00000000-0002-0000-0400-000002000000}">
      <formula1>$BM$7:$BM$10</formula1>
    </dataValidation>
    <dataValidation type="list" allowBlank="1" showInputMessage="1" showErrorMessage="1" sqref="G12:G804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206" workbookViewId="0">
      <selection activeCell="C229" sqref="C22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45197</v>
      </c>
    </row>
    <row r="2" spans="2:62" s="1" customFormat="1">
      <c r="B2" s="2" t="s">
        <v>1</v>
      </c>
      <c r="C2" s="12" t="s">
        <v>2932</v>
      </c>
    </row>
    <row r="3" spans="2:62" s="1" customFormat="1">
      <c r="B3" s="2" t="s">
        <v>2</v>
      </c>
      <c r="C3" s="26" t="s">
        <v>2933</v>
      </c>
    </row>
    <row r="4" spans="2:62" s="1" customFormat="1">
      <c r="B4" s="2" t="s">
        <v>3</v>
      </c>
    </row>
    <row r="6" spans="2:62" ht="26.25" customHeight="1">
      <c r="B6" s="120" t="s">
        <v>68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  <c r="BJ6" s="19"/>
    </row>
    <row r="7" spans="2:62" ht="26.25" customHeight="1">
      <c r="B7" s="120" t="s">
        <v>91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185</v>
      </c>
      <c r="J8" s="38" t="s">
        <v>186</v>
      </c>
      <c r="K8" s="38" t="s">
        <v>190</v>
      </c>
      <c r="L8" s="38" t="s">
        <v>56</v>
      </c>
      <c r="M8" s="38" t="s">
        <v>73</v>
      </c>
      <c r="N8" s="38" t="s">
        <v>57</v>
      </c>
      <c r="O8" s="46" t="s">
        <v>181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182</v>
      </c>
      <c r="J9" s="21"/>
      <c r="K9" s="21" t="s">
        <v>183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179391145.41999999</v>
      </c>
      <c r="J11" s="7"/>
      <c r="K11" s="75">
        <v>1931.2932699999999</v>
      </c>
      <c r="L11" s="75">
        <v>3803685.3288453706</v>
      </c>
      <c r="M11" s="7"/>
      <c r="N11" s="76">
        <v>1</v>
      </c>
      <c r="O11" s="76">
        <v>0.14019999999999999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168611655.16</v>
      </c>
      <c r="K12" s="81">
        <v>1264.7528</v>
      </c>
      <c r="L12" s="81">
        <v>2683234.0779989189</v>
      </c>
      <c r="N12" s="80">
        <v>0.70540000000000003</v>
      </c>
      <c r="O12" s="80">
        <v>9.8900000000000002E-2</v>
      </c>
    </row>
    <row r="13" spans="2:62">
      <c r="B13" s="79" t="s">
        <v>1169</v>
      </c>
      <c r="E13" s="16"/>
      <c r="F13" s="16"/>
      <c r="G13" s="16"/>
      <c r="I13" s="81">
        <v>55160326.039999999</v>
      </c>
      <c r="K13" s="81">
        <v>1066.9667199999999</v>
      </c>
      <c r="L13" s="81">
        <v>1645892.28451442</v>
      </c>
      <c r="N13" s="80">
        <v>0.43269999999999997</v>
      </c>
      <c r="O13" s="80">
        <v>6.0699999999999997E-2</v>
      </c>
    </row>
    <row r="14" spans="2:62">
      <c r="B14" t="s">
        <v>1170</v>
      </c>
      <c r="C14" t="s">
        <v>1171</v>
      </c>
      <c r="D14" t="s">
        <v>100</v>
      </c>
      <c r="E14" t="s">
        <v>123</v>
      </c>
      <c r="F14" t="s">
        <v>684</v>
      </c>
      <c r="G14" t="s">
        <v>371</v>
      </c>
      <c r="H14" t="s">
        <v>102</v>
      </c>
      <c r="I14" s="77">
        <v>1444852.58</v>
      </c>
      <c r="J14" s="77">
        <v>2464</v>
      </c>
      <c r="K14" s="77">
        <v>0</v>
      </c>
      <c r="L14" s="77">
        <v>35601.1675712</v>
      </c>
      <c r="M14" s="78">
        <v>6.4000000000000003E-3</v>
      </c>
      <c r="N14" s="78">
        <v>9.4000000000000004E-3</v>
      </c>
      <c r="O14" s="78">
        <v>1.2999999999999999E-3</v>
      </c>
    </row>
    <row r="15" spans="2:62">
      <c r="B15" t="s">
        <v>1172</v>
      </c>
      <c r="C15" t="s">
        <v>1173</v>
      </c>
      <c r="D15" t="s">
        <v>100</v>
      </c>
      <c r="E15" t="s">
        <v>123</v>
      </c>
      <c r="F15" t="s">
        <v>1174</v>
      </c>
      <c r="G15" t="s">
        <v>713</v>
      </c>
      <c r="H15" t="s">
        <v>102</v>
      </c>
      <c r="I15" s="77">
        <v>174211.83</v>
      </c>
      <c r="J15" s="77">
        <v>26940</v>
      </c>
      <c r="K15" s="77">
        <v>0</v>
      </c>
      <c r="L15" s="77">
        <v>46932.667002000002</v>
      </c>
      <c r="M15" s="78">
        <v>3.0999999999999999E-3</v>
      </c>
      <c r="N15" s="78">
        <v>1.23E-2</v>
      </c>
      <c r="O15" s="78">
        <v>1.6999999999999999E-3</v>
      </c>
    </row>
    <row r="16" spans="2:62">
      <c r="B16" t="s">
        <v>1175</v>
      </c>
      <c r="C16" t="s">
        <v>1176</v>
      </c>
      <c r="D16" t="s">
        <v>100</v>
      </c>
      <c r="E16" t="s">
        <v>123</v>
      </c>
      <c r="F16" t="s">
        <v>865</v>
      </c>
      <c r="G16" t="s">
        <v>713</v>
      </c>
      <c r="H16" t="s">
        <v>102</v>
      </c>
      <c r="I16" s="77">
        <v>546328.05000000005</v>
      </c>
      <c r="J16" s="77">
        <v>6008</v>
      </c>
      <c r="K16" s="77">
        <v>0</v>
      </c>
      <c r="L16" s="77">
        <v>32823.389243999998</v>
      </c>
      <c r="M16" s="78">
        <v>4.5999999999999999E-3</v>
      </c>
      <c r="N16" s="78">
        <v>8.6E-3</v>
      </c>
      <c r="O16" s="78">
        <v>1.1999999999999999E-3</v>
      </c>
    </row>
    <row r="17" spans="2:15">
      <c r="B17" t="s">
        <v>1177</v>
      </c>
      <c r="C17" t="s">
        <v>1178</v>
      </c>
      <c r="D17" t="s">
        <v>100</v>
      </c>
      <c r="E17" t="s">
        <v>123</v>
      </c>
      <c r="F17" t="s">
        <v>870</v>
      </c>
      <c r="G17" t="s">
        <v>713</v>
      </c>
      <c r="H17" t="s">
        <v>102</v>
      </c>
      <c r="I17" s="77">
        <v>3004626.37</v>
      </c>
      <c r="J17" s="77">
        <v>1124</v>
      </c>
      <c r="K17" s="77">
        <v>0</v>
      </c>
      <c r="L17" s="77">
        <v>33772.000398800003</v>
      </c>
      <c r="M17" s="78">
        <v>5.4999999999999997E-3</v>
      </c>
      <c r="N17" s="78">
        <v>8.8999999999999999E-3</v>
      </c>
      <c r="O17" s="78">
        <v>1.1999999999999999E-3</v>
      </c>
    </row>
    <row r="18" spans="2:15">
      <c r="B18" t="s">
        <v>1179</v>
      </c>
      <c r="C18" t="s">
        <v>1180</v>
      </c>
      <c r="D18" t="s">
        <v>100</v>
      </c>
      <c r="E18" t="s">
        <v>123</v>
      </c>
      <c r="F18" t="s">
        <v>476</v>
      </c>
      <c r="G18" t="s">
        <v>477</v>
      </c>
      <c r="H18" t="s">
        <v>102</v>
      </c>
      <c r="I18" s="77">
        <v>856077.98</v>
      </c>
      <c r="J18" s="77">
        <v>3962</v>
      </c>
      <c r="K18" s="77">
        <v>0</v>
      </c>
      <c r="L18" s="77">
        <v>33917.809567600001</v>
      </c>
      <c r="M18" s="78">
        <v>3.3E-3</v>
      </c>
      <c r="N18" s="78">
        <v>8.8999999999999999E-3</v>
      </c>
      <c r="O18" s="78">
        <v>1.2999999999999999E-3</v>
      </c>
    </row>
    <row r="19" spans="2:15">
      <c r="B19" t="s">
        <v>1181</v>
      </c>
      <c r="C19" t="s">
        <v>1182</v>
      </c>
      <c r="D19" t="s">
        <v>100</v>
      </c>
      <c r="E19" t="s">
        <v>123</v>
      </c>
      <c r="F19" t="s">
        <v>751</v>
      </c>
      <c r="G19" t="s">
        <v>477</v>
      </c>
      <c r="H19" t="s">
        <v>102</v>
      </c>
      <c r="I19" s="77">
        <v>707866.73</v>
      </c>
      <c r="J19" s="77">
        <v>3012</v>
      </c>
      <c r="K19" s="77">
        <v>0</v>
      </c>
      <c r="L19" s="77">
        <v>21320.945907599998</v>
      </c>
      <c r="M19" s="78">
        <v>3.3999999999999998E-3</v>
      </c>
      <c r="N19" s="78">
        <v>5.5999999999999999E-3</v>
      </c>
      <c r="O19" s="78">
        <v>8.0000000000000004E-4</v>
      </c>
    </row>
    <row r="20" spans="2:15">
      <c r="B20" t="s">
        <v>1183</v>
      </c>
      <c r="C20" t="s">
        <v>1184</v>
      </c>
      <c r="D20" t="s">
        <v>100</v>
      </c>
      <c r="E20" t="s">
        <v>123</v>
      </c>
      <c r="F20" t="s">
        <v>924</v>
      </c>
      <c r="G20" t="s">
        <v>731</v>
      </c>
      <c r="H20" t="s">
        <v>102</v>
      </c>
      <c r="I20" s="77">
        <v>135810.53</v>
      </c>
      <c r="J20" s="77">
        <v>75810</v>
      </c>
      <c r="K20" s="77">
        <v>0</v>
      </c>
      <c r="L20" s="77">
        <v>102957.962793</v>
      </c>
      <c r="M20" s="78">
        <v>3.0999999999999999E-3</v>
      </c>
      <c r="N20" s="78">
        <v>2.7099999999999999E-2</v>
      </c>
      <c r="O20" s="78">
        <v>3.8E-3</v>
      </c>
    </row>
    <row r="21" spans="2:15">
      <c r="B21" t="s">
        <v>1185</v>
      </c>
      <c r="C21" t="s">
        <v>1186</v>
      </c>
      <c r="D21" t="s">
        <v>100</v>
      </c>
      <c r="E21" t="s">
        <v>123</v>
      </c>
      <c r="F21" t="s">
        <v>669</v>
      </c>
      <c r="G21" t="s">
        <v>595</v>
      </c>
      <c r="H21" t="s">
        <v>102</v>
      </c>
      <c r="I21" s="77">
        <v>87929.81</v>
      </c>
      <c r="J21" s="77">
        <v>5193</v>
      </c>
      <c r="K21" s="77">
        <v>0</v>
      </c>
      <c r="L21" s="77">
        <v>4566.1950333000004</v>
      </c>
      <c r="M21" s="78">
        <v>8.9999999999999998E-4</v>
      </c>
      <c r="N21" s="78">
        <v>1.1999999999999999E-3</v>
      </c>
      <c r="O21" s="78">
        <v>2.0000000000000001E-4</v>
      </c>
    </row>
    <row r="22" spans="2:15">
      <c r="B22" t="s">
        <v>1187</v>
      </c>
      <c r="C22" t="s">
        <v>1188</v>
      </c>
      <c r="D22" t="s">
        <v>100</v>
      </c>
      <c r="E22" t="s">
        <v>123</v>
      </c>
      <c r="F22" t="s">
        <v>1189</v>
      </c>
      <c r="G22" t="s">
        <v>595</v>
      </c>
      <c r="H22" t="s">
        <v>102</v>
      </c>
      <c r="I22" s="77">
        <v>2818613.98</v>
      </c>
      <c r="J22" s="77">
        <v>1022</v>
      </c>
      <c r="K22" s="77">
        <v>0</v>
      </c>
      <c r="L22" s="77">
        <v>28806.234875599999</v>
      </c>
      <c r="M22" s="78">
        <v>5.8999999999999999E-3</v>
      </c>
      <c r="N22" s="78">
        <v>7.6E-3</v>
      </c>
      <c r="O22" s="78">
        <v>1.1000000000000001E-3</v>
      </c>
    </row>
    <row r="23" spans="2:15">
      <c r="B23" t="s">
        <v>1190</v>
      </c>
      <c r="C23" t="s">
        <v>1191</v>
      </c>
      <c r="D23" t="s">
        <v>100</v>
      </c>
      <c r="E23" t="s">
        <v>123</v>
      </c>
      <c r="F23" t="s">
        <v>1192</v>
      </c>
      <c r="G23" t="s">
        <v>345</v>
      </c>
      <c r="H23" t="s">
        <v>102</v>
      </c>
      <c r="I23" s="77">
        <v>3963629.21</v>
      </c>
      <c r="J23" s="77">
        <v>2059</v>
      </c>
      <c r="K23" s="77">
        <v>0</v>
      </c>
      <c r="L23" s="77">
        <v>81611.125433900001</v>
      </c>
      <c r="M23" s="78">
        <v>3.2000000000000002E-3</v>
      </c>
      <c r="N23" s="78">
        <v>2.1499999999999998E-2</v>
      </c>
      <c r="O23" s="78">
        <v>3.0000000000000001E-3</v>
      </c>
    </row>
    <row r="24" spans="2:15">
      <c r="B24" t="s">
        <v>1193</v>
      </c>
      <c r="C24" t="s">
        <v>1194</v>
      </c>
      <c r="D24" t="s">
        <v>100</v>
      </c>
      <c r="E24" t="s">
        <v>123</v>
      </c>
      <c r="F24" t="s">
        <v>363</v>
      </c>
      <c r="G24" t="s">
        <v>345</v>
      </c>
      <c r="H24" t="s">
        <v>102</v>
      </c>
      <c r="I24" s="77">
        <v>4725840.8899999997</v>
      </c>
      <c r="J24" s="77">
        <v>3389</v>
      </c>
      <c r="K24" s="77">
        <v>0</v>
      </c>
      <c r="L24" s="77">
        <v>160158.74776210001</v>
      </c>
      <c r="M24" s="78">
        <v>3.5000000000000001E-3</v>
      </c>
      <c r="N24" s="78">
        <v>4.2099999999999999E-2</v>
      </c>
      <c r="O24" s="78">
        <v>5.8999999999999999E-3</v>
      </c>
    </row>
    <row r="25" spans="2:15">
      <c r="B25" t="s">
        <v>1195</v>
      </c>
      <c r="C25" t="s">
        <v>1196</v>
      </c>
      <c r="D25" t="s">
        <v>100</v>
      </c>
      <c r="E25" t="s">
        <v>123</v>
      </c>
      <c r="F25" t="s">
        <v>344</v>
      </c>
      <c r="G25" t="s">
        <v>345</v>
      </c>
      <c r="H25" t="s">
        <v>102</v>
      </c>
      <c r="I25" s="77">
        <v>5528453.7000000002</v>
      </c>
      <c r="J25" s="77">
        <v>3151</v>
      </c>
      <c r="K25" s="77">
        <v>0</v>
      </c>
      <c r="L25" s="77">
        <v>174201.57608699999</v>
      </c>
      <c r="M25" s="78">
        <v>3.3999999999999998E-3</v>
      </c>
      <c r="N25" s="78">
        <v>4.58E-2</v>
      </c>
      <c r="O25" s="78">
        <v>6.4000000000000003E-3</v>
      </c>
    </row>
    <row r="26" spans="2:15">
      <c r="B26" t="s">
        <v>1197</v>
      </c>
      <c r="C26" t="s">
        <v>1198</v>
      </c>
      <c r="D26" t="s">
        <v>100</v>
      </c>
      <c r="E26" t="s">
        <v>123</v>
      </c>
      <c r="F26" t="s">
        <v>944</v>
      </c>
      <c r="G26" t="s">
        <v>345</v>
      </c>
      <c r="H26" t="s">
        <v>102</v>
      </c>
      <c r="I26" s="77">
        <v>911906</v>
      </c>
      <c r="J26" s="77">
        <v>13810</v>
      </c>
      <c r="K26" s="77">
        <v>0</v>
      </c>
      <c r="L26" s="77">
        <v>125934.21859999999</v>
      </c>
      <c r="M26" s="78">
        <v>3.5000000000000001E-3</v>
      </c>
      <c r="N26" s="78">
        <v>3.3099999999999997E-2</v>
      </c>
      <c r="O26" s="78">
        <v>4.5999999999999999E-3</v>
      </c>
    </row>
    <row r="27" spans="2:15">
      <c r="B27" t="s">
        <v>1199</v>
      </c>
      <c r="C27" t="s">
        <v>1200</v>
      </c>
      <c r="D27" t="s">
        <v>100</v>
      </c>
      <c r="E27" t="s">
        <v>123</v>
      </c>
      <c r="F27" t="s">
        <v>1201</v>
      </c>
      <c r="G27" t="s">
        <v>345</v>
      </c>
      <c r="H27" t="s">
        <v>102</v>
      </c>
      <c r="I27" s="77">
        <v>147102.59</v>
      </c>
      <c r="J27" s="77">
        <v>16360</v>
      </c>
      <c r="K27" s="77">
        <v>0</v>
      </c>
      <c r="L27" s="77">
        <v>24065.983724000002</v>
      </c>
      <c r="M27" s="78">
        <v>1.5E-3</v>
      </c>
      <c r="N27" s="78">
        <v>6.3E-3</v>
      </c>
      <c r="O27" s="78">
        <v>8.9999999999999998E-4</v>
      </c>
    </row>
    <row r="28" spans="2:15">
      <c r="B28" t="s">
        <v>1202</v>
      </c>
      <c r="C28" t="s">
        <v>1203</v>
      </c>
      <c r="D28" t="s">
        <v>100</v>
      </c>
      <c r="E28" t="s">
        <v>123</v>
      </c>
      <c r="F28" t="s">
        <v>808</v>
      </c>
      <c r="G28" t="s">
        <v>112</v>
      </c>
      <c r="H28" t="s">
        <v>102</v>
      </c>
      <c r="I28" s="77">
        <v>34058.75</v>
      </c>
      <c r="J28" s="77">
        <v>146100</v>
      </c>
      <c r="K28" s="77">
        <v>404.69625000000002</v>
      </c>
      <c r="L28" s="77">
        <v>50164.53</v>
      </c>
      <c r="M28" s="78">
        <v>8.8999999999999999E-3</v>
      </c>
      <c r="N28" s="78">
        <v>1.32E-2</v>
      </c>
      <c r="O28" s="78">
        <v>1.8E-3</v>
      </c>
    </row>
    <row r="29" spans="2:15">
      <c r="B29" t="s">
        <v>1204</v>
      </c>
      <c r="C29" t="s">
        <v>1205</v>
      </c>
      <c r="D29" t="s">
        <v>100</v>
      </c>
      <c r="E29" t="s">
        <v>123</v>
      </c>
      <c r="F29" t="s">
        <v>1206</v>
      </c>
      <c r="G29" t="s">
        <v>112</v>
      </c>
      <c r="H29" t="s">
        <v>102</v>
      </c>
      <c r="I29" s="77">
        <v>16124.78</v>
      </c>
      <c r="J29" s="77">
        <v>97080</v>
      </c>
      <c r="K29" s="77">
        <v>0</v>
      </c>
      <c r="L29" s="77">
        <v>15653.936424</v>
      </c>
      <c r="M29" s="78">
        <v>2.0999999999999999E-3</v>
      </c>
      <c r="N29" s="78">
        <v>4.1000000000000003E-3</v>
      </c>
      <c r="O29" s="78">
        <v>5.9999999999999995E-4</v>
      </c>
    </row>
    <row r="30" spans="2:15">
      <c r="B30" t="s">
        <v>1207</v>
      </c>
      <c r="C30" t="s">
        <v>1208</v>
      </c>
      <c r="D30" t="s">
        <v>100</v>
      </c>
      <c r="E30" t="s">
        <v>123</v>
      </c>
      <c r="F30" t="s">
        <v>1209</v>
      </c>
      <c r="G30" t="s">
        <v>740</v>
      </c>
      <c r="H30" t="s">
        <v>102</v>
      </c>
      <c r="I30" s="77">
        <v>284592.65000000002</v>
      </c>
      <c r="J30" s="77">
        <v>5439</v>
      </c>
      <c r="K30" s="77">
        <v>326.48459000000003</v>
      </c>
      <c r="L30" s="77">
        <v>15805.4788235</v>
      </c>
      <c r="M30" s="78">
        <v>1.6000000000000001E-3</v>
      </c>
      <c r="N30" s="78">
        <v>4.1999999999999997E-3</v>
      </c>
      <c r="O30" s="78">
        <v>5.9999999999999995E-4</v>
      </c>
    </row>
    <row r="31" spans="2:15">
      <c r="B31" t="s">
        <v>1210</v>
      </c>
      <c r="C31" t="s">
        <v>1211</v>
      </c>
      <c r="D31" t="s">
        <v>100</v>
      </c>
      <c r="E31" t="s">
        <v>123</v>
      </c>
      <c r="F31" t="s">
        <v>1212</v>
      </c>
      <c r="G31" t="s">
        <v>740</v>
      </c>
      <c r="H31" t="s">
        <v>102</v>
      </c>
      <c r="I31" s="77">
        <v>2640466.79</v>
      </c>
      <c r="J31" s="77">
        <v>1147</v>
      </c>
      <c r="K31" s="77">
        <v>0</v>
      </c>
      <c r="L31" s="77">
        <v>30286.154081299999</v>
      </c>
      <c r="M31" s="78">
        <v>2.2000000000000001E-3</v>
      </c>
      <c r="N31" s="78">
        <v>8.0000000000000002E-3</v>
      </c>
      <c r="O31" s="78">
        <v>1.1000000000000001E-3</v>
      </c>
    </row>
    <row r="32" spans="2:15">
      <c r="B32" t="s">
        <v>1213</v>
      </c>
      <c r="C32" t="s">
        <v>1214</v>
      </c>
      <c r="D32" t="s">
        <v>100</v>
      </c>
      <c r="E32" t="s">
        <v>123</v>
      </c>
      <c r="F32" t="s">
        <v>1215</v>
      </c>
      <c r="G32" t="s">
        <v>740</v>
      </c>
      <c r="H32" t="s">
        <v>102</v>
      </c>
      <c r="I32" s="77">
        <v>15220.73</v>
      </c>
      <c r="J32" s="77">
        <v>56570</v>
      </c>
      <c r="K32" s="77">
        <v>0</v>
      </c>
      <c r="L32" s="77">
        <v>8610.3669609999997</v>
      </c>
      <c r="M32" s="78">
        <v>8.0000000000000004E-4</v>
      </c>
      <c r="N32" s="78">
        <v>2.3E-3</v>
      </c>
      <c r="O32" s="78">
        <v>2.9999999999999997E-4</v>
      </c>
    </row>
    <row r="33" spans="2:15">
      <c r="B33" t="s">
        <v>1216</v>
      </c>
      <c r="C33" t="s">
        <v>1217</v>
      </c>
      <c r="D33" t="s">
        <v>100</v>
      </c>
      <c r="E33" t="s">
        <v>123</v>
      </c>
      <c r="F33" t="s">
        <v>734</v>
      </c>
      <c r="G33" t="s">
        <v>519</v>
      </c>
      <c r="H33" t="s">
        <v>102</v>
      </c>
      <c r="I33" s="77">
        <v>5570849.8399999999</v>
      </c>
      <c r="J33" s="77">
        <v>2107</v>
      </c>
      <c r="K33" s="77">
        <v>0</v>
      </c>
      <c r="L33" s="77">
        <v>117377.8061288</v>
      </c>
      <c r="M33" s="78">
        <v>4.1999999999999997E-3</v>
      </c>
      <c r="N33" s="78">
        <v>3.09E-2</v>
      </c>
      <c r="O33" s="78">
        <v>4.3E-3</v>
      </c>
    </row>
    <row r="34" spans="2:15">
      <c r="B34" t="s">
        <v>1218</v>
      </c>
      <c r="C34" t="s">
        <v>1219</v>
      </c>
      <c r="D34" t="s">
        <v>100</v>
      </c>
      <c r="E34" t="s">
        <v>123</v>
      </c>
      <c r="F34" t="s">
        <v>1220</v>
      </c>
      <c r="G34" t="s">
        <v>1221</v>
      </c>
      <c r="H34" t="s">
        <v>102</v>
      </c>
      <c r="I34" s="77">
        <v>198300.76</v>
      </c>
      <c r="J34" s="77">
        <v>9321</v>
      </c>
      <c r="K34" s="77">
        <v>0</v>
      </c>
      <c r="L34" s="77">
        <v>18483.613839599999</v>
      </c>
      <c r="M34" s="78">
        <v>1.8E-3</v>
      </c>
      <c r="N34" s="78">
        <v>4.8999999999999998E-3</v>
      </c>
      <c r="O34" s="78">
        <v>6.9999999999999999E-4</v>
      </c>
    </row>
    <row r="35" spans="2:15">
      <c r="B35" t="s">
        <v>1222</v>
      </c>
      <c r="C35" t="s">
        <v>1223</v>
      </c>
      <c r="D35" t="s">
        <v>100</v>
      </c>
      <c r="E35" t="s">
        <v>123</v>
      </c>
      <c r="F35" t="s">
        <v>1224</v>
      </c>
      <c r="G35" t="s">
        <v>1221</v>
      </c>
      <c r="H35" t="s">
        <v>102</v>
      </c>
      <c r="I35" s="77">
        <v>38136.75</v>
      </c>
      <c r="J35" s="77">
        <v>42120</v>
      </c>
      <c r="K35" s="77">
        <v>0</v>
      </c>
      <c r="L35" s="77">
        <v>16063.1991</v>
      </c>
      <c r="M35" s="78">
        <v>1.2999999999999999E-3</v>
      </c>
      <c r="N35" s="78">
        <v>4.1999999999999997E-3</v>
      </c>
      <c r="O35" s="78">
        <v>5.9999999999999995E-4</v>
      </c>
    </row>
    <row r="36" spans="2:15">
      <c r="B36" t="s">
        <v>1225</v>
      </c>
      <c r="C36" t="s">
        <v>1226</v>
      </c>
      <c r="D36" t="s">
        <v>100</v>
      </c>
      <c r="E36" t="s">
        <v>123</v>
      </c>
      <c r="F36" t="s">
        <v>1227</v>
      </c>
      <c r="G36" t="s">
        <v>1228</v>
      </c>
      <c r="H36" t="s">
        <v>102</v>
      </c>
      <c r="I36" s="77">
        <v>451650.93</v>
      </c>
      <c r="J36" s="77">
        <v>8007</v>
      </c>
      <c r="K36" s="77">
        <v>0</v>
      </c>
      <c r="L36" s="77">
        <v>36163.689965099999</v>
      </c>
      <c r="M36" s="78">
        <v>3.8999999999999998E-3</v>
      </c>
      <c r="N36" s="78">
        <v>9.4999999999999998E-3</v>
      </c>
      <c r="O36" s="78">
        <v>1.2999999999999999E-3</v>
      </c>
    </row>
    <row r="37" spans="2:15">
      <c r="B37" t="s">
        <v>1229</v>
      </c>
      <c r="C37" t="s">
        <v>1230</v>
      </c>
      <c r="D37" t="s">
        <v>100</v>
      </c>
      <c r="E37" t="s">
        <v>123</v>
      </c>
      <c r="F37" t="s">
        <v>852</v>
      </c>
      <c r="G37" t="s">
        <v>853</v>
      </c>
      <c r="H37" t="s">
        <v>102</v>
      </c>
      <c r="I37" s="77">
        <v>1972370.03</v>
      </c>
      <c r="J37" s="77">
        <v>2562</v>
      </c>
      <c r="K37" s="77">
        <v>0</v>
      </c>
      <c r="L37" s="77">
        <v>50532.120168599999</v>
      </c>
      <c r="M37" s="78">
        <v>5.4999999999999997E-3</v>
      </c>
      <c r="N37" s="78">
        <v>1.3299999999999999E-2</v>
      </c>
      <c r="O37" s="78">
        <v>1.9E-3</v>
      </c>
    </row>
    <row r="38" spans="2:15">
      <c r="B38" t="s">
        <v>1231</v>
      </c>
      <c r="C38" t="s">
        <v>1232</v>
      </c>
      <c r="D38" t="s">
        <v>100</v>
      </c>
      <c r="E38" t="s">
        <v>123</v>
      </c>
      <c r="F38" t="s">
        <v>455</v>
      </c>
      <c r="G38" t="s">
        <v>360</v>
      </c>
      <c r="H38" t="s">
        <v>102</v>
      </c>
      <c r="I38" s="77">
        <v>395849.99</v>
      </c>
      <c r="J38" s="77">
        <v>5860</v>
      </c>
      <c r="K38" s="77">
        <v>0</v>
      </c>
      <c r="L38" s="77">
        <v>23196.809413999999</v>
      </c>
      <c r="M38" s="78">
        <v>3.2000000000000002E-3</v>
      </c>
      <c r="N38" s="78">
        <v>6.1000000000000004E-3</v>
      </c>
      <c r="O38" s="78">
        <v>8.9999999999999998E-4</v>
      </c>
    </row>
    <row r="39" spans="2:15">
      <c r="B39" t="s">
        <v>1233</v>
      </c>
      <c r="C39" t="s">
        <v>1234</v>
      </c>
      <c r="D39" t="s">
        <v>100</v>
      </c>
      <c r="E39" t="s">
        <v>123</v>
      </c>
      <c r="F39" t="s">
        <v>1235</v>
      </c>
      <c r="G39" t="s">
        <v>360</v>
      </c>
      <c r="H39" t="s">
        <v>102</v>
      </c>
      <c r="I39" s="77">
        <v>282491.40000000002</v>
      </c>
      <c r="J39" s="77">
        <v>2610</v>
      </c>
      <c r="K39" s="77">
        <v>0</v>
      </c>
      <c r="L39" s="77">
        <v>7373.0255399999996</v>
      </c>
      <c r="M39" s="78">
        <v>1.6000000000000001E-3</v>
      </c>
      <c r="N39" s="78">
        <v>1.9E-3</v>
      </c>
      <c r="O39" s="78">
        <v>2.9999999999999997E-4</v>
      </c>
    </row>
    <row r="40" spans="2:15">
      <c r="B40" t="s">
        <v>1236</v>
      </c>
      <c r="C40" t="s">
        <v>1237</v>
      </c>
      <c r="D40" t="s">
        <v>100</v>
      </c>
      <c r="E40" t="s">
        <v>123</v>
      </c>
      <c r="F40" t="s">
        <v>458</v>
      </c>
      <c r="G40" t="s">
        <v>360</v>
      </c>
      <c r="H40" t="s">
        <v>102</v>
      </c>
      <c r="I40" s="77">
        <v>1519563.76</v>
      </c>
      <c r="J40" s="77">
        <v>1845</v>
      </c>
      <c r="K40" s="77">
        <v>0</v>
      </c>
      <c r="L40" s="77">
        <v>28035.951372</v>
      </c>
      <c r="M40" s="78">
        <v>3.2000000000000002E-3</v>
      </c>
      <c r="N40" s="78">
        <v>7.4000000000000003E-3</v>
      </c>
      <c r="O40" s="78">
        <v>1E-3</v>
      </c>
    </row>
    <row r="41" spans="2:15">
      <c r="B41" t="s">
        <v>1238</v>
      </c>
      <c r="C41" t="s">
        <v>1239</v>
      </c>
      <c r="D41" t="s">
        <v>100</v>
      </c>
      <c r="E41" t="s">
        <v>123</v>
      </c>
      <c r="F41" t="s">
        <v>469</v>
      </c>
      <c r="G41" t="s">
        <v>360</v>
      </c>
      <c r="H41" t="s">
        <v>102</v>
      </c>
      <c r="I41" s="77">
        <v>107451.47</v>
      </c>
      <c r="J41" s="77">
        <v>31500</v>
      </c>
      <c r="K41" s="77">
        <v>0</v>
      </c>
      <c r="L41" s="77">
        <v>33847.213049999998</v>
      </c>
      <c r="M41" s="78">
        <v>4.4000000000000003E-3</v>
      </c>
      <c r="N41" s="78">
        <v>8.8999999999999999E-3</v>
      </c>
      <c r="O41" s="78">
        <v>1.1999999999999999E-3</v>
      </c>
    </row>
    <row r="42" spans="2:15">
      <c r="B42" t="s">
        <v>1240</v>
      </c>
      <c r="C42" t="s">
        <v>1241</v>
      </c>
      <c r="D42" t="s">
        <v>100</v>
      </c>
      <c r="E42" t="s">
        <v>123</v>
      </c>
      <c r="F42" t="s">
        <v>412</v>
      </c>
      <c r="G42" t="s">
        <v>360</v>
      </c>
      <c r="H42" t="s">
        <v>102</v>
      </c>
      <c r="I42" s="77">
        <v>6064452.0599999996</v>
      </c>
      <c r="J42" s="77">
        <v>916.2</v>
      </c>
      <c r="K42" s="77">
        <v>0</v>
      </c>
      <c r="L42" s="77">
        <v>55562.509773719998</v>
      </c>
      <c r="M42" s="78">
        <v>8.0000000000000002E-3</v>
      </c>
      <c r="N42" s="78">
        <v>1.46E-2</v>
      </c>
      <c r="O42" s="78">
        <v>2E-3</v>
      </c>
    </row>
    <row r="43" spans="2:15">
      <c r="B43" t="s">
        <v>1242</v>
      </c>
      <c r="C43" t="s">
        <v>1243</v>
      </c>
      <c r="D43" t="s">
        <v>100</v>
      </c>
      <c r="E43" t="s">
        <v>123</v>
      </c>
      <c r="F43" t="s">
        <v>424</v>
      </c>
      <c r="G43" t="s">
        <v>360</v>
      </c>
      <c r="H43" t="s">
        <v>102</v>
      </c>
      <c r="I43" s="77">
        <v>265834.57</v>
      </c>
      <c r="J43" s="77">
        <v>23790</v>
      </c>
      <c r="K43" s="77">
        <v>335.78588000000002</v>
      </c>
      <c r="L43" s="77">
        <v>63577.830083000001</v>
      </c>
      <c r="M43" s="78">
        <v>5.5999999999999999E-3</v>
      </c>
      <c r="N43" s="78">
        <v>1.67E-2</v>
      </c>
      <c r="O43" s="78">
        <v>2.3E-3</v>
      </c>
    </row>
    <row r="44" spans="2:15">
      <c r="B44" t="s">
        <v>1244</v>
      </c>
      <c r="C44" t="s">
        <v>1245</v>
      </c>
      <c r="D44" t="s">
        <v>100</v>
      </c>
      <c r="E44" t="s">
        <v>123</v>
      </c>
      <c r="F44" t="s">
        <v>390</v>
      </c>
      <c r="G44" t="s">
        <v>360</v>
      </c>
      <c r="H44" t="s">
        <v>102</v>
      </c>
      <c r="I44" s="77">
        <v>322534.40999999997</v>
      </c>
      <c r="J44" s="77">
        <v>19540</v>
      </c>
      <c r="K44" s="77">
        <v>0</v>
      </c>
      <c r="L44" s="77">
        <v>63023.223714</v>
      </c>
      <c r="M44" s="78">
        <v>2.7000000000000001E-3</v>
      </c>
      <c r="N44" s="78">
        <v>1.66E-2</v>
      </c>
      <c r="O44" s="78">
        <v>2.3E-3</v>
      </c>
    </row>
    <row r="45" spans="2:15">
      <c r="B45" t="s">
        <v>1246</v>
      </c>
      <c r="C45" t="s">
        <v>1247</v>
      </c>
      <c r="D45" t="s">
        <v>100</v>
      </c>
      <c r="E45" t="s">
        <v>123</v>
      </c>
      <c r="F45" t="s">
        <v>952</v>
      </c>
      <c r="G45" t="s">
        <v>953</v>
      </c>
      <c r="H45" t="s">
        <v>102</v>
      </c>
      <c r="I45" s="77">
        <v>892666.19</v>
      </c>
      <c r="J45" s="77">
        <v>3863</v>
      </c>
      <c r="K45" s="77">
        <v>0</v>
      </c>
      <c r="L45" s="77">
        <v>34483.694919699999</v>
      </c>
      <c r="M45" s="78">
        <v>8.0000000000000004E-4</v>
      </c>
      <c r="N45" s="78">
        <v>9.1000000000000004E-3</v>
      </c>
      <c r="O45" s="78">
        <v>1.2999999999999999E-3</v>
      </c>
    </row>
    <row r="46" spans="2:15">
      <c r="B46" t="s">
        <v>1248</v>
      </c>
      <c r="C46" t="s">
        <v>1249</v>
      </c>
      <c r="D46" t="s">
        <v>100</v>
      </c>
      <c r="E46" t="s">
        <v>123</v>
      </c>
      <c r="F46" t="s">
        <v>1250</v>
      </c>
      <c r="G46" t="s">
        <v>129</v>
      </c>
      <c r="H46" t="s">
        <v>102</v>
      </c>
      <c r="I46" s="77">
        <v>35118.03</v>
      </c>
      <c r="J46" s="77">
        <v>64510</v>
      </c>
      <c r="K46" s="77">
        <v>0</v>
      </c>
      <c r="L46" s="77">
        <v>22654.641153</v>
      </c>
      <c r="M46" s="78">
        <v>5.9999999999999995E-4</v>
      </c>
      <c r="N46" s="78">
        <v>6.0000000000000001E-3</v>
      </c>
      <c r="O46" s="78">
        <v>8.0000000000000004E-4</v>
      </c>
    </row>
    <row r="47" spans="2:15">
      <c r="B47" t="s">
        <v>1251</v>
      </c>
      <c r="C47" t="s">
        <v>1252</v>
      </c>
      <c r="D47" t="s">
        <v>100</v>
      </c>
      <c r="E47" t="s">
        <v>123</v>
      </c>
      <c r="F47" t="s">
        <v>522</v>
      </c>
      <c r="G47" t="s">
        <v>131</v>
      </c>
      <c r="H47" t="s">
        <v>102</v>
      </c>
      <c r="I47" s="77">
        <v>8999341.9000000004</v>
      </c>
      <c r="J47" s="77">
        <v>537</v>
      </c>
      <c r="K47" s="77">
        <v>0</v>
      </c>
      <c r="L47" s="77">
        <v>48326.466003000001</v>
      </c>
      <c r="M47" s="78">
        <v>3.3E-3</v>
      </c>
      <c r="N47" s="78">
        <v>1.2699999999999999E-2</v>
      </c>
      <c r="O47" s="78">
        <v>1.8E-3</v>
      </c>
    </row>
    <row r="48" spans="2:15">
      <c r="B48" s="79" t="s">
        <v>1253</v>
      </c>
      <c r="E48" s="16"/>
      <c r="F48" s="16"/>
      <c r="G48" s="16"/>
      <c r="I48" s="81">
        <v>92334747.459999993</v>
      </c>
      <c r="K48" s="81">
        <v>0</v>
      </c>
      <c r="L48" s="81">
        <v>874193.26043380913</v>
      </c>
      <c r="N48" s="80">
        <v>0.2298</v>
      </c>
      <c r="O48" s="80">
        <v>3.2199999999999999E-2</v>
      </c>
    </row>
    <row r="49" spans="2:15">
      <c r="B49" t="s">
        <v>1254</v>
      </c>
      <c r="C49" t="s">
        <v>1255</v>
      </c>
      <c r="D49" t="s">
        <v>100</v>
      </c>
      <c r="E49" t="s">
        <v>123</v>
      </c>
      <c r="F49" t="s">
        <v>1256</v>
      </c>
      <c r="G49" t="s">
        <v>101</v>
      </c>
      <c r="H49" t="s">
        <v>102</v>
      </c>
      <c r="I49" s="77">
        <v>75159.520000000004</v>
      </c>
      <c r="J49" s="77">
        <v>14760</v>
      </c>
      <c r="K49" s="77">
        <v>0</v>
      </c>
      <c r="L49" s="77">
        <v>11093.545152000001</v>
      </c>
      <c r="M49" s="78">
        <v>2.8999999999999998E-3</v>
      </c>
      <c r="N49" s="78">
        <v>2.8999999999999998E-3</v>
      </c>
      <c r="O49" s="78">
        <v>4.0000000000000002E-4</v>
      </c>
    </row>
    <row r="50" spans="2:15">
      <c r="B50" t="s">
        <v>1257</v>
      </c>
      <c r="C50" t="s">
        <v>1258</v>
      </c>
      <c r="D50" t="s">
        <v>100</v>
      </c>
      <c r="E50" t="s">
        <v>123</v>
      </c>
      <c r="F50" t="s">
        <v>844</v>
      </c>
      <c r="G50" t="s">
        <v>371</v>
      </c>
      <c r="H50" t="s">
        <v>102</v>
      </c>
      <c r="I50" s="77">
        <v>7722357.54</v>
      </c>
      <c r="J50" s="77">
        <v>125.9</v>
      </c>
      <c r="K50" s="77">
        <v>0</v>
      </c>
      <c r="L50" s="77">
        <v>9722.4481428599993</v>
      </c>
      <c r="M50" s="78">
        <v>2.3999999999999998E-3</v>
      </c>
      <c r="N50" s="78">
        <v>2.5999999999999999E-3</v>
      </c>
      <c r="O50" s="78">
        <v>4.0000000000000002E-4</v>
      </c>
    </row>
    <row r="51" spans="2:15">
      <c r="B51" t="s">
        <v>1259</v>
      </c>
      <c r="C51" t="s">
        <v>1260</v>
      </c>
      <c r="D51" t="s">
        <v>100</v>
      </c>
      <c r="E51" t="s">
        <v>123</v>
      </c>
      <c r="F51" t="s">
        <v>723</v>
      </c>
      <c r="G51" t="s">
        <v>371</v>
      </c>
      <c r="H51" t="s">
        <v>102</v>
      </c>
      <c r="I51" s="77">
        <v>1539683.11</v>
      </c>
      <c r="J51" s="77">
        <v>363</v>
      </c>
      <c r="K51" s="77">
        <v>0</v>
      </c>
      <c r="L51" s="77">
        <v>5589.0496893</v>
      </c>
      <c r="M51" s="78">
        <v>2.7000000000000001E-3</v>
      </c>
      <c r="N51" s="78">
        <v>1.5E-3</v>
      </c>
      <c r="O51" s="78">
        <v>2.0000000000000001E-4</v>
      </c>
    </row>
    <row r="52" spans="2:15">
      <c r="B52" t="s">
        <v>1261</v>
      </c>
      <c r="C52" t="s">
        <v>1262</v>
      </c>
      <c r="D52" t="s">
        <v>100</v>
      </c>
      <c r="E52" t="s">
        <v>123</v>
      </c>
      <c r="F52" t="s">
        <v>1263</v>
      </c>
      <c r="G52" t="s">
        <v>371</v>
      </c>
      <c r="H52" t="s">
        <v>102</v>
      </c>
      <c r="I52" s="77">
        <v>84450.19</v>
      </c>
      <c r="J52" s="77">
        <v>10550</v>
      </c>
      <c r="K52" s="77">
        <v>0</v>
      </c>
      <c r="L52" s="77">
        <v>8909.4950449999997</v>
      </c>
      <c r="M52" s="78">
        <v>6.7999999999999996E-3</v>
      </c>
      <c r="N52" s="78">
        <v>2.3E-3</v>
      </c>
      <c r="O52" s="78">
        <v>2.9999999999999997E-4</v>
      </c>
    </row>
    <row r="53" spans="2:15">
      <c r="B53" t="s">
        <v>1264</v>
      </c>
      <c r="C53" t="s">
        <v>1265</v>
      </c>
      <c r="D53" t="s">
        <v>100</v>
      </c>
      <c r="E53" t="s">
        <v>123</v>
      </c>
      <c r="F53" t="s">
        <v>612</v>
      </c>
      <c r="G53" t="s">
        <v>371</v>
      </c>
      <c r="H53" t="s">
        <v>102</v>
      </c>
      <c r="I53" s="77">
        <v>75488.36</v>
      </c>
      <c r="J53" s="77">
        <v>31450</v>
      </c>
      <c r="K53" s="77">
        <v>0</v>
      </c>
      <c r="L53" s="77">
        <v>23741.089220000002</v>
      </c>
      <c r="M53" s="78">
        <v>7.1000000000000004E-3</v>
      </c>
      <c r="N53" s="78">
        <v>6.1999999999999998E-3</v>
      </c>
      <c r="O53" s="78">
        <v>8.9999999999999998E-4</v>
      </c>
    </row>
    <row r="54" spans="2:15">
      <c r="B54" t="s">
        <v>1266</v>
      </c>
      <c r="C54" t="s">
        <v>1267</v>
      </c>
      <c r="D54" t="s">
        <v>100</v>
      </c>
      <c r="E54" t="s">
        <v>123</v>
      </c>
      <c r="F54" t="s">
        <v>907</v>
      </c>
      <c r="G54" t="s">
        <v>371</v>
      </c>
      <c r="H54" t="s">
        <v>102</v>
      </c>
      <c r="I54" s="77">
        <v>4535667.38</v>
      </c>
      <c r="J54" s="77">
        <v>297</v>
      </c>
      <c r="K54" s="77">
        <v>0</v>
      </c>
      <c r="L54" s="77">
        <v>13470.9321186</v>
      </c>
      <c r="M54" s="78">
        <v>4.8999999999999998E-3</v>
      </c>
      <c r="N54" s="78">
        <v>3.5000000000000001E-3</v>
      </c>
      <c r="O54" s="78">
        <v>5.0000000000000001E-4</v>
      </c>
    </row>
    <row r="55" spans="2:15">
      <c r="B55" t="s">
        <v>1268</v>
      </c>
      <c r="C55" t="s">
        <v>1269</v>
      </c>
      <c r="D55" t="s">
        <v>100</v>
      </c>
      <c r="E55" t="s">
        <v>123</v>
      </c>
      <c r="F55" t="s">
        <v>712</v>
      </c>
      <c r="G55" t="s">
        <v>713</v>
      </c>
      <c r="H55" t="s">
        <v>102</v>
      </c>
      <c r="I55" s="77">
        <v>172552.4</v>
      </c>
      <c r="J55" s="77">
        <v>8861</v>
      </c>
      <c r="K55" s="77">
        <v>0</v>
      </c>
      <c r="L55" s="77">
        <v>15289.868164</v>
      </c>
      <c r="M55" s="78">
        <v>4.8999999999999998E-3</v>
      </c>
      <c r="N55" s="78">
        <v>4.0000000000000001E-3</v>
      </c>
      <c r="O55" s="78">
        <v>5.9999999999999995E-4</v>
      </c>
    </row>
    <row r="56" spans="2:15">
      <c r="B56" t="s">
        <v>1270</v>
      </c>
      <c r="C56" t="s">
        <v>1271</v>
      </c>
      <c r="D56" t="s">
        <v>100</v>
      </c>
      <c r="E56" t="s">
        <v>123</v>
      </c>
      <c r="F56" t="s">
        <v>1272</v>
      </c>
      <c r="G56" t="s">
        <v>713</v>
      </c>
      <c r="H56" t="s">
        <v>102</v>
      </c>
      <c r="I56" s="77">
        <v>753442.21</v>
      </c>
      <c r="J56" s="77">
        <v>794.8</v>
      </c>
      <c r="K56" s="77">
        <v>0</v>
      </c>
      <c r="L56" s="77">
        <v>5988.3586850800002</v>
      </c>
      <c r="M56" s="78">
        <v>4.1999999999999997E-3</v>
      </c>
      <c r="N56" s="78">
        <v>1.6000000000000001E-3</v>
      </c>
      <c r="O56" s="78">
        <v>2.0000000000000001E-4</v>
      </c>
    </row>
    <row r="57" spans="2:15">
      <c r="B57" t="s">
        <v>1273</v>
      </c>
      <c r="C57" t="s">
        <v>1274</v>
      </c>
      <c r="D57" t="s">
        <v>100</v>
      </c>
      <c r="E57" t="s">
        <v>123</v>
      </c>
      <c r="F57" t="s">
        <v>639</v>
      </c>
      <c r="G57" t="s">
        <v>640</v>
      </c>
      <c r="H57" t="s">
        <v>102</v>
      </c>
      <c r="I57" s="77">
        <v>14818.27</v>
      </c>
      <c r="J57" s="77">
        <v>41100</v>
      </c>
      <c r="K57" s="77">
        <v>0</v>
      </c>
      <c r="L57" s="77">
        <v>6090.30897</v>
      </c>
      <c r="M57" s="78">
        <v>5.0000000000000001E-3</v>
      </c>
      <c r="N57" s="78">
        <v>1.6000000000000001E-3</v>
      </c>
      <c r="O57" s="78">
        <v>2.0000000000000001E-4</v>
      </c>
    </row>
    <row r="58" spans="2:15">
      <c r="B58" t="s">
        <v>1275</v>
      </c>
      <c r="C58" t="s">
        <v>1276</v>
      </c>
      <c r="D58" t="s">
        <v>100</v>
      </c>
      <c r="E58" t="s">
        <v>123</v>
      </c>
      <c r="F58" t="s">
        <v>1277</v>
      </c>
      <c r="G58" t="s">
        <v>477</v>
      </c>
      <c r="H58" t="s">
        <v>102</v>
      </c>
      <c r="I58" s="77">
        <v>42682.17</v>
      </c>
      <c r="J58" s="77">
        <v>8921</v>
      </c>
      <c r="K58" s="77">
        <v>0</v>
      </c>
      <c r="L58" s="77">
        <v>3807.6763857000001</v>
      </c>
      <c r="M58" s="78">
        <v>2.8999999999999998E-3</v>
      </c>
      <c r="N58" s="78">
        <v>1E-3</v>
      </c>
      <c r="O58" s="78">
        <v>1E-4</v>
      </c>
    </row>
    <row r="59" spans="2:15">
      <c r="B59" t="s">
        <v>1278</v>
      </c>
      <c r="C59" t="s">
        <v>1279</v>
      </c>
      <c r="D59" t="s">
        <v>100</v>
      </c>
      <c r="E59" t="s">
        <v>123</v>
      </c>
      <c r="F59" t="s">
        <v>780</v>
      </c>
      <c r="G59" t="s">
        <v>477</v>
      </c>
      <c r="H59" t="s">
        <v>102</v>
      </c>
      <c r="I59" s="77">
        <v>231666.29</v>
      </c>
      <c r="J59" s="77">
        <v>5901</v>
      </c>
      <c r="K59" s="77">
        <v>0</v>
      </c>
      <c r="L59" s="77">
        <v>13670.627772899999</v>
      </c>
      <c r="M59" s="78">
        <v>2.8999999999999998E-3</v>
      </c>
      <c r="N59" s="78">
        <v>3.5999999999999999E-3</v>
      </c>
      <c r="O59" s="78">
        <v>5.0000000000000001E-4</v>
      </c>
    </row>
    <row r="60" spans="2:15">
      <c r="B60" t="s">
        <v>1280</v>
      </c>
      <c r="C60" t="s">
        <v>1281</v>
      </c>
      <c r="D60" t="s">
        <v>100</v>
      </c>
      <c r="E60" t="s">
        <v>123</v>
      </c>
      <c r="F60" t="s">
        <v>1282</v>
      </c>
      <c r="G60" t="s">
        <v>477</v>
      </c>
      <c r="H60" t="s">
        <v>102</v>
      </c>
      <c r="I60" s="77">
        <v>212243.21</v>
      </c>
      <c r="J60" s="77">
        <v>8890</v>
      </c>
      <c r="K60" s="77">
        <v>0</v>
      </c>
      <c r="L60" s="77">
        <v>18868.421369</v>
      </c>
      <c r="M60" s="78">
        <v>3.3999999999999998E-3</v>
      </c>
      <c r="N60" s="78">
        <v>5.0000000000000001E-3</v>
      </c>
      <c r="O60" s="78">
        <v>6.9999999999999999E-4</v>
      </c>
    </row>
    <row r="61" spans="2:15">
      <c r="B61" t="s">
        <v>1283</v>
      </c>
      <c r="C61" t="s">
        <v>1284</v>
      </c>
      <c r="D61" t="s">
        <v>100</v>
      </c>
      <c r="E61" t="s">
        <v>123</v>
      </c>
      <c r="F61" t="s">
        <v>1285</v>
      </c>
      <c r="G61" t="s">
        <v>595</v>
      </c>
      <c r="H61" t="s">
        <v>102</v>
      </c>
      <c r="I61" s="77">
        <v>469030.94</v>
      </c>
      <c r="J61" s="77">
        <v>887.7</v>
      </c>
      <c r="K61" s="77">
        <v>0</v>
      </c>
      <c r="L61" s="77">
        <v>4163.5876543799995</v>
      </c>
      <c r="M61" s="78">
        <v>1.8E-3</v>
      </c>
      <c r="N61" s="78">
        <v>1.1000000000000001E-3</v>
      </c>
      <c r="O61" s="78">
        <v>2.0000000000000001E-4</v>
      </c>
    </row>
    <row r="62" spans="2:15">
      <c r="B62" t="s">
        <v>1286</v>
      </c>
      <c r="C62" t="s">
        <v>1287</v>
      </c>
      <c r="D62" t="s">
        <v>100</v>
      </c>
      <c r="E62" t="s">
        <v>123</v>
      </c>
      <c r="F62" t="s">
        <v>860</v>
      </c>
      <c r="G62" t="s">
        <v>595</v>
      </c>
      <c r="H62" t="s">
        <v>102</v>
      </c>
      <c r="I62" s="77">
        <v>1155462.6000000001</v>
      </c>
      <c r="J62" s="77">
        <v>1369</v>
      </c>
      <c r="K62" s="77">
        <v>0</v>
      </c>
      <c r="L62" s="77">
        <v>15818.282993999999</v>
      </c>
      <c r="M62" s="78">
        <v>5.4999999999999997E-3</v>
      </c>
      <c r="N62" s="78">
        <v>4.1999999999999997E-3</v>
      </c>
      <c r="O62" s="78">
        <v>5.9999999999999995E-4</v>
      </c>
    </row>
    <row r="63" spans="2:15">
      <c r="B63" t="s">
        <v>1288</v>
      </c>
      <c r="C63" t="s">
        <v>1289</v>
      </c>
      <c r="D63" t="s">
        <v>100</v>
      </c>
      <c r="E63" t="s">
        <v>123</v>
      </c>
      <c r="F63" t="s">
        <v>875</v>
      </c>
      <c r="G63" t="s">
        <v>595</v>
      </c>
      <c r="H63" t="s">
        <v>102</v>
      </c>
      <c r="I63" s="77">
        <v>105829.44</v>
      </c>
      <c r="J63" s="77">
        <v>19810</v>
      </c>
      <c r="K63" s="77">
        <v>0</v>
      </c>
      <c r="L63" s="77">
        <v>20964.812064000002</v>
      </c>
      <c r="M63" s="78">
        <v>8.3999999999999995E-3</v>
      </c>
      <c r="N63" s="78">
        <v>5.4999999999999997E-3</v>
      </c>
      <c r="O63" s="78">
        <v>8.0000000000000004E-4</v>
      </c>
    </row>
    <row r="64" spans="2:15">
      <c r="B64" t="s">
        <v>1290</v>
      </c>
      <c r="C64" t="s">
        <v>1291</v>
      </c>
      <c r="D64" t="s">
        <v>100</v>
      </c>
      <c r="E64" t="s">
        <v>123</v>
      </c>
      <c r="F64" t="s">
        <v>1292</v>
      </c>
      <c r="G64" t="s">
        <v>595</v>
      </c>
      <c r="H64" t="s">
        <v>102</v>
      </c>
      <c r="I64" s="77">
        <v>62354.29</v>
      </c>
      <c r="J64" s="77">
        <v>9978</v>
      </c>
      <c r="K64" s="77">
        <v>0</v>
      </c>
      <c r="L64" s="77">
        <v>6221.7110561999998</v>
      </c>
      <c r="M64" s="78">
        <v>2E-3</v>
      </c>
      <c r="N64" s="78">
        <v>1.6000000000000001E-3</v>
      </c>
      <c r="O64" s="78">
        <v>2.0000000000000001E-4</v>
      </c>
    </row>
    <row r="65" spans="2:15">
      <c r="B65" t="s">
        <v>1293</v>
      </c>
      <c r="C65" t="s">
        <v>1294</v>
      </c>
      <c r="D65" t="s">
        <v>100</v>
      </c>
      <c r="E65" t="s">
        <v>123</v>
      </c>
      <c r="F65" t="s">
        <v>594</v>
      </c>
      <c r="G65" t="s">
        <v>595</v>
      </c>
      <c r="H65" t="s">
        <v>102</v>
      </c>
      <c r="I65" s="77">
        <v>81688.179999999993</v>
      </c>
      <c r="J65" s="77">
        <v>24790</v>
      </c>
      <c r="K65" s="77">
        <v>0</v>
      </c>
      <c r="L65" s="77">
        <v>20250.499822000002</v>
      </c>
      <c r="M65" s="78">
        <v>4.4000000000000003E-3</v>
      </c>
      <c r="N65" s="78">
        <v>5.3E-3</v>
      </c>
      <c r="O65" s="78">
        <v>6.9999999999999999E-4</v>
      </c>
    </row>
    <row r="66" spans="2:15">
      <c r="B66" t="s">
        <v>1295</v>
      </c>
      <c r="C66" t="s">
        <v>1296</v>
      </c>
      <c r="D66" t="s">
        <v>100</v>
      </c>
      <c r="E66" t="s">
        <v>123</v>
      </c>
      <c r="F66" t="s">
        <v>1297</v>
      </c>
      <c r="G66" t="s">
        <v>595</v>
      </c>
      <c r="H66" t="s">
        <v>102</v>
      </c>
      <c r="I66" s="77">
        <v>1259503.7</v>
      </c>
      <c r="J66" s="77">
        <v>950.7</v>
      </c>
      <c r="K66" s="77">
        <v>0</v>
      </c>
      <c r="L66" s="77">
        <v>11974.101675899999</v>
      </c>
      <c r="M66" s="78">
        <v>4.1999999999999997E-3</v>
      </c>
      <c r="N66" s="78">
        <v>3.0999999999999999E-3</v>
      </c>
      <c r="O66" s="78">
        <v>4.0000000000000002E-4</v>
      </c>
    </row>
    <row r="67" spans="2:15">
      <c r="B67" t="s">
        <v>1298</v>
      </c>
      <c r="C67" t="s">
        <v>1299</v>
      </c>
      <c r="D67" t="s">
        <v>100</v>
      </c>
      <c r="E67" t="s">
        <v>123</v>
      </c>
      <c r="F67" t="s">
        <v>1300</v>
      </c>
      <c r="G67" t="s">
        <v>595</v>
      </c>
      <c r="H67" t="s">
        <v>102</v>
      </c>
      <c r="I67" s="77">
        <v>71725.39</v>
      </c>
      <c r="J67" s="77">
        <v>8450</v>
      </c>
      <c r="K67" s="77">
        <v>0</v>
      </c>
      <c r="L67" s="77">
        <v>6060.7954550000004</v>
      </c>
      <c r="M67" s="78">
        <v>3.3999999999999998E-3</v>
      </c>
      <c r="N67" s="78">
        <v>1.6000000000000001E-3</v>
      </c>
      <c r="O67" s="78">
        <v>2.0000000000000001E-4</v>
      </c>
    </row>
    <row r="68" spans="2:15">
      <c r="B68" t="s">
        <v>1301</v>
      </c>
      <c r="C68" t="s">
        <v>1302</v>
      </c>
      <c r="D68" t="s">
        <v>100</v>
      </c>
      <c r="E68" t="s">
        <v>123</v>
      </c>
      <c r="F68" t="s">
        <v>899</v>
      </c>
      <c r="G68" t="s">
        <v>595</v>
      </c>
      <c r="H68" t="s">
        <v>102</v>
      </c>
      <c r="I68" s="77">
        <v>51682.55</v>
      </c>
      <c r="J68" s="77">
        <v>3816</v>
      </c>
      <c r="K68" s="77">
        <v>0</v>
      </c>
      <c r="L68" s="77">
        <v>1972.2061080000001</v>
      </c>
      <c r="M68" s="78">
        <v>8.9999999999999998E-4</v>
      </c>
      <c r="N68" s="78">
        <v>5.0000000000000001E-4</v>
      </c>
      <c r="O68" s="78">
        <v>1E-4</v>
      </c>
    </row>
    <row r="69" spans="2:15">
      <c r="B69" t="s">
        <v>1303</v>
      </c>
      <c r="C69" t="s">
        <v>1304</v>
      </c>
      <c r="D69" t="s">
        <v>100</v>
      </c>
      <c r="E69" t="s">
        <v>123</v>
      </c>
      <c r="F69" t="s">
        <v>890</v>
      </c>
      <c r="G69" t="s">
        <v>595</v>
      </c>
      <c r="H69" t="s">
        <v>102</v>
      </c>
      <c r="I69" s="77">
        <v>297359.93</v>
      </c>
      <c r="J69" s="77">
        <v>2810.0001719999955</v>
      </c>
      <c r="K69" s="77">
        <v>0</v>
      </c>
      <c r="L69" s="77">
        <v>8355.8145444590791</v>
      </c>
      <c r="M69" s="78">
        <v>5.4999999999999997E-3</v>
      </c>
      <c r="N69" s="78">
        <v>2.2000000000000001E-3</v>
      </c>
      <c r="O69" s="78">
        <v>2.9999999999999997E-4</v>
      </c>
    </row>
    <row r="70" spans="2:15">
      <c r="B70" t="s">
        <v>1305</v>
      </c>
      <c r="C70" t="s">
        <v>1306</v>
      </c>
      <c r="D70" t="s">
        <v>100</v>
      </c>
      <c r="E70" t="s">
        <v>123</v>
      </c>
      <c r="F70" t="s">
        <v>1307</v>
      </c>
      <c r="G70" t="s">
        <v>345</v>
      </c>
      <c r="H70" t="s">
        <v>102</v>
      </c>
      <c r="I70" s="77">
        <v>5033.7</v>
      </c>
      <c r="J70" s="77">
        <v>17300</v>
      </c>
      <c r="K70" s="77">
        <v>0</v>
      </c>
      <c r="L70" s="77">
        <v>870.83010000000002</v>
      </c>
      <c r="M70" s="78">
        <v>1E-4</v>
      </c>
      <c r="N70" s="78">
        <v>2.0000000000000001E-4</v>
      </c>
      <c r="O70" s="78">
        <v>0</v>
      </c>
    </row>
    <row r="71" spans="2:15">
      <c r="B71" t="s">
        <v>1308</v>
      </c>
      <c r="C71" t="s">
        <v>1309</v>
      </c>
      <c r="D71" t="s">
        <v>100</v>
      </c>
      <c r="E71" t="s">
        <v>123</v>
      </c>
      <c r="F71" t="s">
        <v>1310</v>
      </c>
      <c r="G71" t="s">
        <v>112</v>
      </c>
      <c r="H71" t="s">
        <v>102</v>
      </c>
      <c r="I71" s="77">
        <v>79824.100000000006</v>
      </c>
      <c r="J71" s="77">
        <v>12130</v>
      </c>
      <c r="K71" s="77">
        <v>0</v>
      </c>
      <c r="L71" s="77">
        <v>9682.6633299999994</v>
      </c>
      <c r="M71" s="78">
        <v>2.2000000000000001E-3</v>
      </c>
      <c r="N71" s="78">
        <v>2.5000000000000001E-3</v>
      </c>
      <c r="O71" s="78">
        <v>4.0000000000000002E-4</v>
      </c>
    </row>
    <row r="72" spans="2:15">
      <c r="B72" t="s">
        <v>1311</v>
      </c>
      <c r="C72" t="s">
        <v>1312</v>
      </c>
      <c r="D72" t="s">
        <v>100</v>
      </c>
      <c r="E72" t="s">
        <v>123</v>
      </c>
      <c r="F72" t="s">
        <v>588</v>
      </c>
      <c r="G72" t="s">
        <v>112</v>
      </c>
      <c r="H72" t="s">
        <v>102</v>
      </c>
      <c r="I72" s="77">
        <v>13149593.57</v>
      </c>
      <c r="J72" s="77">
        <v>58.3</v>
      </c>
      <c r="K72" s="77">
        <v>0</v>
      </c>
      <c r="L72" s="77">
        <v>7666.2130513100001</v>
      </c>
      <c r="M72" s="78">
        <v>1.04E-2</v>
      </c>
      <c r="N72" s="78">
        <v>2E-3</v>
      </c>
      <c r="O72" s="78">
        <v>2.9999999999999997E-4</v>
      </c>
    </row>
    <row r="73" spans="2:15">
      <c r="B73" t="s">
        <v>1313</v>
      </c>
      <c r="C73" t="s">
        <v>1314</v>
      </c>
      <c r="D73" t="s">
        <v>100</v>
      </c>
      <c r="E73" t="s">
        <v>123</v>
      </c>
      <c r="F73" t="s">
        <v>1315</v>
      </c>
      <c r="G73" t="s">
        <v>112</v>
      </c>
      <c r="H73" t="s">
        <v>102</v>
      </c>
      <c r="I73" s="77">
        <v>56662.36</v>
      </c>
      <c r="J73" s="77">
        <v>42230</v>
      </c>
      <c r="K73" s="77">
        <v>0</v>
      </c>
      <c r="L73" s="77">
        <v>23928.514628000001</v>
      </c>
      <c r="M73" s="78">
        <v>8.3000000000000001E-3</v>
      </c>
      <c r="N73" s="78">
        <v>6.3E-3</v>
      </c>
      <c r="O73" s="78">
        <v>8.9999999999999998E-4</v>
      </c>
    </row>
    <row r="74" spans="2:15">
      <c r="B74" t="s">
        <v>1316</v>
      </c>
      <c r="C74" t="s">
        <v>1317</v>
      </c>
      <c r="D74" t="s">
        <v>100</v>
      </c>
      <c r="E74" t="s">
        <v>123</v>
      </c>
      <c r="F74" t="s">
        <v>739</v>
      </c>
      <c r="G74" t="s">
        <v>740</v>
      </c>
      <c r="H74" t="s">
        <v>102</v>
      </c>
      <c r="I74" s="77">
        <v>29133532.48</v>
      </c>
      <c r="J74" s="77">
        <v>165.6</v>
      </c>
      <c r="K74" s="77">
        <v>0</v>
      </c>
      <c r="L74" s="77">
        <v>48245.129786880003</v>
      </c>
      <c r="M74" s="78">
        <v>1.12E-2</v>
      </c>
      <c r="N74" s="78">
        <v>1.2699999999999999E-2</v>
      </c>
      <c r="O74" s="78">
        <v>1.8E-3</v>
      </c>
    </row>
    <row r="75" spans="2:15">
      <c r="B75" t="s">
        <v>1318</v>
      </c>
      <c r="C75" t="s">
        <v>1319</v>
      </c>
      <c r="D75" t="s">
        <v>100</v>
      </c>
      <c r="E75" t="s">
        <v>123</v>
      </c>
      <c r="F75" t="s">
        <v>1320</v>
      </c>
      <c r="G75" t="s">
        <v>740</v>
      </c>
      <c r="H75" t="s">
        <v>102</v>
      </c>
      <c r="I75" s="77">
        <v>251350.67</v>
      </c>
      <c r="J75" s="77">
        <v>2923</v>
      </c>
      <c r="K75" s="77">
        <v>0</v>
      </c>
      <c r="L75" s="77">
        <v>7346.9800840999997</v>
      </c>
      <c r="M75" s="78">
        <v>2.7000000000000001E-3</v>
      </c>
      <c r="N75" s="78">
        <v>1.9E-3</v>
      </c>
      <c r="O75" s="78">
        <v>2.9999999999999997E-4</v>
      </c>
    </row>
    <row r="76" spans="2:15">
      <c r="B76" t="s">
        <v>1321</v>
      </c>
      <c r="C76" t="s">
        <v>1322</v>
      </c>
      <c r="D76" t="s">
        <v>100</v>
      </c>
      <c r="E76" t="s">
        <v>123</v>
      </c>
      <c r="F76" t="s">
        <v>1323</v>
      </c>
      <c r="G76" t="s">
        <v>740</v>
      </c>
      <c r="H76" t="s">
        <v>102</v>
      </c>
      <c r="I76" s="77">
        <v>539577.34</v>
      </c>
      <c r="J76" s="77">
        <v>2185</v>
      </c>
      <c r="K76" s="77">
        <v>0</v>
      </c>
      <c r="L76" s="77">
        <v>11789.764879</v>
      </c>
      <c r="M76" s="78">
        <v>5.7000000000000002E-3</v>
      </c>
      <c r="N76" s="78">
        <v>3.0999999999999999E-3</v>
      </c>
      <c r="O76" s="78">
        <v>4.0000000000000002E-4</v>
      </c>
    </row>
    <row r="77" spans="2:15">
      <c r="B77" t="s">
        <v>1324</v>
      </c>
      <c r="C77" t="s">
        <v>1325</v>
      </c>
      <c r="D77" t="s">
        <v>100</v>
      </c>
      <c r="E77" t="s">
        <v>123</v>
      </c>
      <c r="F77" t="s">
        <v>1326</v>
      </c>
      <c r="G77" t="s">
        <v>740</v>
      </c>
      <c r="H77" t="s">
        <v>102</v>
      </c>
      <c r="I77" s="77">
        <v>3344386.62</v>
      </c>
      <c r="J77" s="77">
        <v>317.89999999999998</v>
      </c>
      <c r="K77" s="77">
        <v>0</v>
      </c>
      <c r="L77" s="77">
        <v>10631.805064980001</v>
      </c>
      <c r="M77" s="78">
        <v>3.0000000000000001E-3</v>
      </c>
      <c r="N77" s="78">
        <v>2.8E-3</v>
      </c>
      <c r="O77" s="78">
        <v>4.0000000000000002E-4</v>
      </c>
    </row>
    <row r="78" spans="2:15">
      <c r="B78" t="s">
        <v>1327</v>
      </c>
      <c r="C78" t="s">
        <v>1328</v>
      </c>
      <c r="D78" t="s">
        <v>100</v>
      </c>
      <c r="E78" t="s">
        <v>123</v>
      </c>
      <c r="F78" t="s">
        <v>1329</v>
      </c>
      <c r="G78" t="s">
        <v>519</v>
      </c>
      <c r="H78" t="s">
        <v>102</v>
      </c>
      <c r="I78" s="77">
        <v>44090.51</v>
      </c>
      <c r="J78" s="77">
        <v>15780</v>
      </c>
      <c r="K78" s="77">
        <v>0</v>
      </c>
      <c r="L78" s="77">
        <v>6957.4824779999999</v>
      </c>
      <c r="M78" s="78">
        <v>4.5999999999999999E-3</v>
      </c>
      <c r="N78" s="78">
        <v>1.8E-3</v>
      </c>
      <c r="O78" s="78">
        <v>2.9999999999999997E-4</v>
      </c>
    </row>
    <row r="79" spans="2:15">
      <c r="B79" t="s">
        <v>1330</v>
      </c>
      <c r="C79" t="s">
        <v>1331</v>
      </c>
      <c r="D79" t="s">
        <v>100</v>
      </c>
      <c r="E79" t="s">
        <v>123</v>
      </c>
      <c r="F79" t="s">
        <v>1332</v>
      </c>
      <c r="G79" t="s">
        <v>1221</v>
      </c>
      <c r="H79" t="s">
        <v>102</v>
      </c>
      <c r="I79" s="77">
        <v>80599.97</v>
      </c>
      <c r="J79" s="77">
        <v>23500</v>
      </c>
      <c r="K79" s="77">
        <v>0</v>
      </c>
      <c r="L79" s="77">
        <v>18940.99295</v>
      </c>
      <c r="M79" s="78">
        <v>1.8E-3</v>
      </c>
      <c r="N79" s="78">
        <v>5.0000000000000001E-3</v>
      </c>
      <c r="O79" s="78">
        <v>6.9999999999999999E-4</v>
      </c>
    </row>
    <row r="80" spans="2:15">
      <c r="B80" t="s">
        <v>1333</v>
      </c>
      <c r="C80" t="s">
        <v>1334</v>
      </c>
      <c r="D80" t="s">
        <v>100</v>
      </c>
      <c r="E80" t="s">
        <v>123</v>
      </c>
      <c r="F80" t="s">
        <v>1335</v>
      </c>
      <c r="G80" t="s">
        <v>1228</v>
      </c>
      <c r="H80" t="s">
        <v>102</v>
      </c>
      <c r="I80" s="77">
        <v>453883.14</v>
      </c>
      <c r="J80" s="77">
        <v>864</v>
      </c>
      <c r="K80" s="77">
        <v>0</v>
      </c>
      <c r="L80" s="77">
        <v>3921.5503296000002</v>
      </c>
      <c r="M80" s="78">
        <v>4.4999999999999997E-3</v>
      </c>
      <c r="N80" s="78">
        <v>1E-3</v>
      </c>
      <c r="O80" s="78">
        <v>1E-4</v>
      </c>
    </row>
    <row r="81" spans="2:15">
      <c r="B81" t="s">
        <v>1336</v>
      </c>
      <c r="C81" t="s">
        <v>1337</v>
      </c>
      <c r="D81" t="s">
        <v>100</v>
      </c>
      <c r="E81" t="s">
        <v>123</v>
      </c>
      <c r="F81" t="s">
        <v>688</v>
      </c>
      <c r="G81" t="s">
        <v>689</v>
      </c>
      <c r="H81" t="s">
        <v>102</v>
      </c>
      <c r="I81" s="77">
        <v>131954.70000000001</v>
      </c>
      <c r="J81" s="77">
        <v>38400</v>
      </c>
      <c r="K81" s="77">
        <v>0</v>
      </c>
      <c r="L81" s="77">
        <v>50670.604800000001</v>
      </c>
      <c r="M81" s="78">
        <v>8.0000000000000002E-3</v>
      </c>
      <c r="N81" s="78">
        <v>1.3299999999999999E-2</v>
      </c>
      <c r="O81" s="78">
        <v>1.9E-3</v>
      </c>
    </row>
    <row r="82" spans="2:15">
      <c r="B82" t="s">
        <v>1338</v>
      </c>
      <c r="C82" t="s">
        <v>1339</v>
      </c>
      <c r="D82" t="s">
        <v>100</v>
      </c>
      <c r="E82" t="s">
        <v>123</v>
      </c>
      <c r="F82" t="s">
        <v>1340</v>
      </c>
      <c r="G82" t="s">
        <v>799</v>
      </c>
      <c r="H82" t="s">
        <v>102</v>
      </c>
      <c r="I82" s="77">
        <v>32222.59</v>
      </c>
      <c r="J82" s="77">
        <v>3186</v>
      </c>
      <c r="K82" s="77">
        <v>0</v>
      </c>
      <c r="L82" s="77">
        <v>1026.6117174000001</v>
      </c>
      <c r="M82" s="78">
        <v>1.1999999999999999E-3</v>
      </c>
      <c r="N82" s="78">
        <v>2.9999999999999997E-4</v>
      </c>
      <c r="O82" s="78">
        <v>0</v>
      </c>
    </row>
    <row r="83" spans="2:15">
      <c r="B83" t="s">
        <v>1341</v>
      </c>
      <c r="C83" t="s">
        <v>1342</v>
      </c>
      <c r="D83" t="s">
        <v>100</v>
      </c>
      <c r="E83" t="s">
        <v>123</v>
      </c>
      <c r="F83" t="s">
        <v>1343</v>
      </c>
      <c r="G83" t="s">
        <v>799</v>
      </c>
      <c r="H83" t="s">
        <v>102</v>
      </c>
      <c r="I83" s="77">
        <v>74011.33</v>
      </c>
      <c r="J83" s="77">
        <v>11980</v>
      </c>
      <c r="K83" s="77">
        <v>0</v>
      </c>
      <c r="L83" s="77">
        <v>8866.5573339999992</v>
      </c>
      <c r="M83" s="78">
        <v>6.0000000000000001E-3</v>
      </c>
      <c r="N83" s="78">
        <v>2.3E-3</v>
      </c>
      <c r="O83" s="78">
        <v>2.9999999999999997E-4</v>
      </c>
    </row>
    <row r="84" spans="2:15">
      <c r="B84" t="s">
        <v>1344</v>
      </c>
      <c r="C84" t="s">
        <v>1345</v>
      </c>
      <c r="D84" t="s">
        <v>100</v>
      </c>
      <c r="E84" t="s">
        <v>123</v>
      </c>
      <c r="F84" t="s">
        <v>1346</v>
      </c>
      <c r="G84" t="s">
        <v>799</v>
      </c>
      <c r="H84" t="s">
        <v>102</v>
      </c>
      <c r="I84" s="77">
        <v>37317.089999999997</v>
      </c>
      <c r="J84" s="77">
        <v>26950</v>
      </c>
      <c r="K84" s="77">
        <v>0</v>
      </c>
      <c r="L84" s="77">
        <v>10056.955755000001</v>
      </c>
      <c r="M84" s="78">
        <v>4.3E-3</v>
      </c>
      <c r="N84" s="78">
        <v>2.5999999999999999E-3</v>
      </c>
      <c r="O84" s="78">
        <v>4.0000000000000002E-4</v>
      </c>
    </row>
    <row r="85" spans="2:15">
      <c r="B85" t="s">
        <v>1347</v>
      </c>
      <c r="C85" t="s">
        <v>1348</v>
      </c>
      <c r="D85" t="s">
        <v>100</v>
      </c>
      <c r="E85" t="s">
        <v>123</v>
      </c>
      <c r="F85" t="s">
        <v>1349</v>
      </c>
      <c r="G85" t="s">
        <v>853</v>
      </c>
      <c r="H85" t="s">
        <v>102</v>
      </c>
      <c r="I85" s="77">
        <v>1117263.5</v>
      </c>
      <c r="J85" s="77">
        <v>1178</v>
      </c>
      <c r="K85" s="77">
        <v>0</v>
      </c>
      <c r="L85" s="77">
        <v>13161.364030000001</v>
      </c>
      <c r="M85" s="78">
        <v>8.8999999999999999E-3</v>
      </c>
      <c r="N85" s="78">
        <v>3.5000000000000001E-3</v>
      </c>
      <c r="O85" s="78">
        <v>5.0000000000000001E-4</v>
      </c>
    </row>
    <row r="86" spans="2:15">
      <c r="B86" t="s">
        <v>1350</v>
      </c>
      <c r="C86" t="s">
        <v>1351</v>
      </c>
      <c r="D86" t="s">
        <v>100</v>
      </c>
      <c r="E86" t="s">
        <v>123</v>
      </c>
      <c r="F86" t="s">
        <v>1352</v>
      </c>
      <c r="G86" t="s">
        <v>657</v>
      </c>
      <c r="H86" t="s">
        <v>102</v>
      </c>
      <c r="I86" s="77">
        <v>84708.84</v>
      </c>
      <c r="J86" s="77">
        <v>3661</v>
      </c>
      <c r="K86" s="77">
        <v>0</v>
      </c>
      <c r="L86" s="77">
        <v>3101.1906324000001</v>
      </c>
      <c r="M86" s="78">
        <v>1.5E-3</v>
      </c>
      <c r="N86" s="78">
        <v>8.0000000000000004E-4</v>
      </c>
      <c r="O86" s="78">
        <v>1E-4</v>
      </c>
    </row>
    <row r="87" spans="2:15">
      <c r="B87" t="s">
        <v>1353</v>
      </c>
      <c r="C87" t="s">
        <v>1354</v>
      </c>
      <c r="D87" t="s">
        <v>100</v>
      </c>
      <c r="E87" t="s">
        <v>123</v>
      </c>
      <c r="F87" t="s">
        <v>1355</v>
      </c>
      <c r="G87" t="s">
        <v>657</v>
      </c>
      <c r="H87" t="s">
        <v>102</v>
      </c>
      <c r="I87" s="77">
        <v>15043.43</v>
      </c>
      <c r="J87" s="77">
        <v>5580</v>
      </c>
      <c r="K87" s="77">
        <v>0</v>
      </c>
      <c r="L87" s="77">
        <v>839.42339400000003</v>
      </c>
      <c r="M87" s="78">
        <v>8.0000000000000004E-4</v>
      </c>
      <c r="N87" s="78">
        <v>2.0000000000000001E-4</v>
      </c>
      <c r="O87" s="78">
        <v>0</v>
      </c>
    </row>
    <row r="88" spans="2:15">
      <c r="B88" t="s">
        <v>1356</v>
      </c>
      <c r="C88" t="s">
        <v>1357</v>
      </c>
      <c r="D88" t="s">
        <v>100</v>
      </c>
      <c r="E88" t="s">
        <v>123</v>
      </c>
      <c r="F88" t="s">
        <v>675</v>
      </c>
      <c r="G88" t="s">
        <v>657</v>
      </c>
      <c r="H88" t="s">
        <v>102</v>
      </c>
      <c r="I88" s="77">
        <v>1052649.3</v>
      </c>
      <c r="J88" s="77">
        <v>1167</v>
      </c>
      <c r="K88" s="77">
        <v>0</v>
      </c>
      <c r="L88" s="77">
        <v>12284.417331000001</v>
      </c>
      <c r="M88" s="78">
        <v>5.8999999999999999E-3</v>
      </c>
      <c r="N88" s="78">
        <v>3.2000000000000002E-3</v>
      </c>
      <c r="O88" s="78">
        <v>5.0000000000000001E-4</v>
      </c>
    </row>
    <row r="89" spans="2:15">
      <c r="B89" t="s">
        <v>1358</v>
      </c>
      <c r="C89" t="s">
        <v>1359</v>
      </c>
      <c r="D89" t="s">
        <v>100</v>
      </c>
      <c r="E89" t="s">
        <v>123</v>
      </c>
      <c r="F89" t="s">
        <v>1360</v>
      </c>
      <c r="G89" t="s">
        <v>657</v>
      </c>
      <c r="H89" t="s">
        <v>102</v>
      </c>
      <c r="I89" s="77">
        <v>150828.98000000001</v>
      </c>
      <c r="J89" s="77">
        <v>4892</v>
      </c>
      <c r="K89" s="77">
        <v>0</v>
      </c>
      <c r="L89" s="77">
        <v>7378.5537015999998</v>
      </c>
      <c r="M89" s="78">
        <v>2E-3</v>
      </c>
      <c r="N89" s="78">
        <v>1.9E-3</v>
      </c>
      <c r="O89" s="78">
        <v>2.9999999999999997E-4</v>
      </c>
    </row>
    <row r="90" spans="2:15">
      <c r="B90" t="s">
        <v>1361</v>
      </c>
      <c r="C90" t="s">
        <v>1362</v>
      </c>
      <c r="D90" t="s">
        <v>100</v>
      </c>
      <c r="E90" t="s">
        <v>123</v>
      </c>
      <c r="F90" t="s">
        <v>678</v>
      </c>
      <c r="G90" t="s">
        <v>360</v>
      </c>
      <c r="H90" t="s">
        <v>102</v>
      </c>
      <c r="I90" s="77">
        <v>90676.14</v>
      </c>
      <c r="J90" s="77">
        <v>3380</v>
      </c>
      <c r="K90" s="77">
        <v>0</v>
      </c>
      <c r="L90" s="77">
        <v>3064.8535320000001</v>
      </c>
      <c r="M90" s="78">
        <v>2.3E-3</v>
      </c>
      <c r="N90" s="78">
        <v>8.0000000000000004E-4</v>
      </c>
      <c r="O90" s="78">
        <v>1E-4</v>
      </c>
    </row>
    <row r="91" spans="2:15">
      <c r="B91" t="s">
        <v>1363</v>
      </c>
      <c r="C91" t="s">
        <v>1364</v>
      </c>
      <c r="D91" t="s">
        <v>100</v>
      </c>
      <c r="E91" t="s">
        <v>123</v>
      </c>
      <c r="F91" t="s">
        <v>480</v>
      </c>
      <c r="G91" t="s">
        <v>360</v>
      </c>
      <c r="H91" t="s">
        <v>102</v>
      </c>
      <c r="I91" s="77">
        <v>18309.150000000001</v>
      </c>
      <c r="J91" s="77">
        <v>71190</v>
      </c>
      <c r="K91" s="77">
        <v>0</v>
      </c>
      <c r="L91" s="77">
        <v>13034.283885000001</v>
      </c>
      <c r="M91" s="78">
        <v>3.3999999999999998E-3</v>
      </c>
      <c r="N91" s="78">
        <v>3.3999999999999998E-3</v>
      </c>
      <c r="O91" s="78">
        <v>5.0000000000000001E-4</v>
      </c>
    </row>
    <row r="92" spans="2:15">
      <c r="B92" t="s">
        <v>1365</v>
      </c>
      <c r="C92" t="s">
        <v>1366</v>
      </c>
      <c r="D92" t="s">
        <v>100</v>
      </c>
      <c r="E92" t="s">
        <v>123</v>
      </c>
      <c r="F92" t="s">
        <v>1367</v>
      </c>
      <c r="G92" t="s">
        <v>360</v>
      </c>
      <c r="H92" t="s">
        <v>102</v>
      </c>
      <c r="I92" s="77">
        <v>463578.4</v>
      </c>
      <c r="J92" s="77">
        <v>858.7</v>
      </c>
      <c r="K92" s="77">
        <v>0</v>
      </c>
      <c r="L92" s="77">
        <v>3980.7477208</v>
      </c>
      <c r="M92" s="78">
        <v>3.0999999999999999E-3</v>
      </c>
      <c r="N92" s="78">
        <v>1E-3</v>
      </c>
      <c r="O92" s="78">
        <v>1E-4</v>
      </c>
    </row>
    <row r="93" spans="2:15">
      <c r="B93" t="s">
        <v>1368</v>
      </c>
      <c r="C93" t="s">
        <v>1369</v>
      </c>
      <c r="D93" t="s">
        <v>100</v>
      </c>
      <c r="E93" t="s">
        <v>123</v>
      </c>
      <c r="F93" t="s">
        <v>510</v>
      </c>
      <c r="G93" t="s">
        <v>360</v>
      </c>
      <c r="H93" t="s">
        <v>102</v>
      </c>
      <c r="I93" s="77">
        <v>227877.09</v>
      </c>
      <c r="J93" s="77">
        <v>6819</v>
      </c>
      <c r="K93" s="77">
        <v>0</v>
      </c>
      <c r="L93" s="77">
        <v>15538.9387671</v>
      </c>
      <c r="M93" s="78">
        <v>6.1999999999999998E-3</v>
      </c>
      <c r="N93" s="78">
        <v>4.1000000000000003E-3</v>
      </c>
      <c r="O93" s="78">
        <v>5.9999999999999995E-4</v>
      </c>
    </row>
    <row r="94" spans="2:15">
      <c r="B94" t="s">
        <v>1370</v>
      </c>
      <c r="C94" t="s">
        <v>1371</v>
      </c>
      <c r="D94" t="s">
        <v>100</v>
      </c>
      <c r="E94" t="s">
        <v>123</v>
      </c>
      <c r="F94" t="s">
        <v>649</v>
      </c>
      <c r="G94" t="s">
        <v>360</v>
      </c>
      <c r="H94" t="s">
        <v>102</v>
      </c>
      <c r="I94" s="77">
        <v>7240625.5999999996</v>
      </c>
      <c r="J94" s="77">
        <v>156.1</v>
      </c>
      <c r="K94" s="77">
        <v>0</v>
      </c>
      <c r="L94" s="77">
        <v>11302.6165616</v>
      </c>
      <c r="M94" s="78">
        <v>1.0500000000000001E-2</v>
      </c>
      <c r="N94" s="78">
        <v>3.0000000000000001E-3</v>
      </c>
      <c r="O94" s="78">
        <v>4.0000000000000002E-4</v>
      </c>
    </row>
    <row r="95" spans="2:15">
      <c r="B95" t="s">
        <v>1372</v>
      </c>
      <c r="C95" t="s">
        <v>1373</v>
      </c>
      <c r="D95" t="s">
        <v>100</v>
      </c>
      <c r="E95" t="s">
        <v>123</v>
      </c>
      <c r="F95" t="s">
        <v>443</v>
      </c>
      <c r="G95" t="s">
        <v>360</v>
      </c>
      <c r="H95" t="s">
        <v>102</v>
      </c>
      <c r="I95" s="77">
        <v>91509.440000000002</v>
      </c>
      <c r="J95" s="77">
        <v>21760</v>
      </c>
      <c r="K95" s="77">
        <v>0</v>
      </c>
      <c r="L95" s="77">
        <v>19912.454143999999</v>
      </c>
      <c r="M95" s="78">
        <v>7.4999999999999997E-3</v>
      </c>
      <c r="N95" s="78">
        <v>5.1999999999999998E-3</v>
      </c>
      <c r="O95" s="78">
        <v>6.9999999999999999E-4</v>
      </c>
    </row>
    <row r="96" spans="2:15">
      <c r="B96" t="s">
        <v>1374</v>
      </c>
      <c r="C96" t="s">
        <v>1375</v>
      </c>
      <c r="D96" t="s">
        <v>100</v>
      </c>
      <c r="E96" t="s">
        <v>123</v>
      </c>
      <c r="F96" t="s">
        <v>446</v>
      </c>
      <c r="G96" t="s">
        <v>360</v>
      </c>
      <c r="H96" t="s">
        <v>102</v>
      </c>
      <c r="I96" s="77">
        <v>1313592.51</v>
      </c>
      <c r="J96" s="77">
        <v>1555</v>
      </c>
      <c r="K96" s="77">
        <v>0</v>
      </c>
      <c r="L96" s="77">
        <v>20426.363530499999</v>
      </c>
      <c r="M96" s="78">
        <v>6.7999999999999996E-3</v>
      </c>
      <c r="N96" s="78">
        <v>5.4000000000000003E-3</v>
      </c>
      <c r="O96" s="78">
        <v>8.0000000000000004E-4</v>
      </c>
    </row>
    <row r="97" spans="2:15">
      <c r="B97" t="s">
        <v>1376</v>
      </c>
      <c r="C97" t="s">
        <v>1377</v>
      </c>
      <c r="D97" t="s">
        <v>100</v>
      </c>
      <c r="E97" t="s">
        <v>123</v>
      </c>
      <c r="F97" t="s">
        <v>1378</v>
      </c>
      <c r="G97" t="s">
        <v>125</v>
      </c>
      <c r="H97" t="s">
        <v>102</v>
      </c>
      <c r="I97" s="77">
        <v>345027.65</v>
      </c>
      <c r="J97" s="77">
        <v>2246</v>
      </c>
      <c r="K97" s="77">
        <v>0</v>
      </c>
      <c r="L97" s="77">
        <v>7749.321019</v>
      </c>
      <c r="M97" s="78">
        <v>2.5999999999999999E-3</v>
      </c>
      <c r="N97" s="78">
        <v>2E-3</v>
      </c>
      <c r="O97" s="78">
        <v>2.9999999999999997E-4</v>
      </c>
    </row>
    <row r="98" spans="2:15">
      <c r="B98" t="s">
        <v>1379</v>
      </c>
      <c r="C98" t="s">
        <v>1380</v>
      </c>
      <c r="D98" t="s">
        <v>100</v>
      </c>
      <c r="E98" t="s">
        <v>123</v>
      </c>
      <c r="F98" t="s">
        <v>1381</v>
      </c>
      <c r="G98" t="s">
        <v>1382</v>
      </c>
      <c r="H98" t="s">
        <v>102</v>
      </c>
      <c r="I98" s="77">
        <v>528449.88</v>
      </c>
      <c r="J98" s="77">
        <v>4003</v>
      </c>
      <c r="K98" s="77">
        <v>0</v>
      </c>
      <c r="L98" s="77">
        <v>21153.8486964</v>
      </c>
      <c r="M98" s="78">
        <v>4.7999999999999996E-3</v>
      </c>
      <c r="N98" s="78">
        <v>5.5999999999999999E-3</v>
      </c>
      <c r="O98" s="78">
        <v>8.0000000000000004E-4</v>
      </c>
    </row>
    <row r="99" spans="2:15">
      <c r="B99" t="s">
        <v>1383</v>
      </c>
      <c r="C99" t="s">
        <v>1384</v>
      </c>
      <c r="D99" t="s">
        <v>100</v>
      </c>
      <c r="E99" t="s">
        <v>123</v>
      </c>
      <c r="F99" t="s">
        <v>1385</v>
      </c>
      <c r="G99" t="s">
        <v>744</v>
      </c>
      <c r="H99" t="s">
        <v>102</v>
      </c>
      <c r="I99" s="77">
        <v>102688.97</v>
      </c>
      <c r="J99" s="77">
        <v>8131</v>
      </c>
      <c r="K99" s="77">
        <v>0</v>
      </c>
      <c r="L99" s="77">
        <v>8349.6401506999991</v>
      </c>
      <c r="M99" s="78">
        <v>4.7999999999999996E-3</v>
      </c>
      <c r="N99" s="78">
        <v>2.2000000000000001E-3</v>
      </c>
      <c r="O99" s="78">
        <v>2.9999999999999997E-4</v>
      </c>
    </row>
    <row r="100" spans="2:15">
      <c r="B100" t="s">
        <v>1386</v>
      </c>
      <c r="C100" t="s">
        <v>1387</v>
      </c>
      <c r="D100" t="s">
        <v>100</v>
      </c>
      <c r="E100" t="s">
        <v>123</v>
      </c>
      <c r="F100" t="s">
        <v>1388</v>
      </c>
      <c r="G100" t="s">
        <v>744</v>
      </c>
      <c r="H100" t="s">
        <v>102</v>
      </c>
      <c r="I100" s="77">
        <v>85043.41</v>
      </c>
      <c r="J100" s="77">
        <v>15550</v>
      </c>
      <c r="K100" s="77">
        <v>0</v>
      </c>
      <c r="L100" s="77">
        <v>13224.250255000001</v>
      </c>
      <c r="M100" s="78">
        <v>5.8999999999999999E-3</v>
      </c>
      <c r="N100" s="78">
        <v>3.5000000000000001E-3</v>
      </c>
      <c r="O100" s="78">
        <v>5.0000000000000001E-4</v>
      </c>
    </row>
    <row r="101" spans="2:15">
      <c r="B101" t="s">
        <v>1389</v>
      </c>
      <c r="C101" t="s">
        <v>1390</v>
      </c>
      <c r="D101" t="s">
        <v>100</v>
      </c>
      <c r="E101" t="s">
        <v>123</v>
      </c>
      <c r="F101" t="s">
        <v>1391</v>
      </c>
      <c r="G101" t="s">
        <v>744</v>
      </c>
      <c r="H101" t="s">
        <v>102</v>
      </c>
      <c r="I101" s="77">
        <v>37576.75</v>
      </c>
      <c r="J101" s="77">
        <v>26410</v>
      </c>
      <c r="K101" s="77">
        <v>0</v>
      </c>
      <c r="L101" s="77">
        <v>9924.0196749999996</v>
      </c>
      <c r="M101" s="78">
        <v>2.7000000000000001E-3</v>
      </c>
      <c r="N101" s="78">
        <v>2.5999999999999999E-3</v>
      </c>
      <c r="O101" s="78">
        <v>4.0000000000000002E-4</v>
      </c>
    </row>
    <row r="102" spans="2:15">
      <c r="B102" t="s">
        <v>1392</v>
      </c>
      <c r="C102" t="s">
        <v>1393</v>
      </c>
      <c r="D102" t="s">
        <v>100</v>
      </c>
      <c r="E102" t="s">
        <v>123</v>
      </c>
      <c r="F102" t="s">
        <v>1394</v>
      </c>
      <c r="G102" t="s">
        <v>744</v>
      </c>
      <c r="H102" t="s">
        <v>102</v>
      </c>
      <c r="I102" s="77">
        <v>137946.10999999999</v>
      </c>
      <c r="J102" s="77">
        <v>7500</v>
      </c>
      <c r="K102" s="77">
        <v>0</v>
      </c>
      <c r="L102" s="77">
        <v>10345.95825</v>
      </c>
      <c r="M102" s="78">
        <v>2.8E-3</v>
      </c>
      <c r="N102" s="78">
        <v>2.7000000000000001E-3</v>
      </c>
      <c r="O102" s="78">
        <v>4.0000000000000002E-4</v>
      </c>
    </row>
    <row r="103" spans="2:15">
      <c r="B103" t="s">
        <v>1395</v>
      </c>
      <c r="C103" t="s">
        <v>1396</v>
      </c>
      <c r="D103" t="s">
        <v>100</v>
      </c>
      <c r="E103" t="s">
        <v>123</v>
      </c>
      <c r="F103" t="s">
        <v>1397</v>
      </c>
      <c r="G103" t="s">
        <v>744</v>
      </c>
      <c r="H103" t="s">
        <v>102</v>
      </c>
      <c r="I103" s="77">
        <v>33621.14</v>
      </c>
      <c r="J103" s="77">
        <v>21820</v>
      </c>
      <c r="K103" s="77">
        <v>0</v>
      </c>
      <c r="L103" s="77">
        <v>7336.132748</v>
      </c>
      <c r="M103" s="78">
        <v>2.3999999999999998E-3</v>
      </c>
      <c r="N103" s="78">
        <v>1.9E-3</v>
      </c>
      <c r="O103" s="78">
        <v>2.9999999999999997E-4</v>
      </c>
    </row>
    <row r="104" spans="2:15">
      <c r="B104" t="s">
        <v>1398</v>
      </c>
      <c r="C104" t="s">
        <v>1399</v>
      </c>
      <c r="D104" t="s">
        <v>100</v>
      </c>
      <c r="E104" t="s">
        <v>123</v>
      </c>
      <c r="F104" t="s">
        <v>743</v>
      </c>
      <c r="G104" t="s">
        <v>744</v>
      </c>
      <c r="H104" t="s">
        <v>102</v>
      </c>
      <c r="I104" s="77">
        <v>2419886.34</v>
      </c>
      <c r="J104" s="77">
        <v>1769</v>
      </c>
      <c r="K104" s="77">
        <v>0</v>
      </c>
      <c r="L104" s="77">
        <v>42807.789354599998</v>
      </c>
      <c r="M104" s="78">
        <v>8.8000000000000005E-3</v>
      </c>
      <c r="N104" s="78">
        <v>1.1299999999999999E-2</v>
      </c>
      <c r="O104" s="78">
        <v>1.6000000000000001E-3</v>
      </c>
    </row>
    <row r="105" spans="2:15">
      <c r="B105" t="s">
        <v>1400</v>
      </c>
      <c r="C105" t="s">
        <v>1401</v>
      </c>
      <c r="D105" t="s">
        <v>100</v>
      </c>
      <c r="E105" t="s">
        <v>123</v>
      </c>
      <c r="F105" t="s">
        <v>1402</v>
      </c>
      <c r="G105" t="s">
        <v>1403</v>
      </c>
      <c r="H105" t="s">
        <v>102</v>
      </c>
      <c r="I105" s="77">
        <v>713744.1</v>
      </c>
      <c r="J105" s="77">
        <v>4801</v>
      </c>
      <c r="K105" s="77">
        <v>0</v>
      </c>
      <c r="L105" s="77">
        <v>34266.854241000001</v>
      </c>
      <c r="M105" s="78">
        <v>0.01</v>
      </c>
      <c r="N105" s="78">
        <v>8.9999999999999993E-3</v>
      </c>
      <c r="O105" s="78">
        <v>1.2999999999999999E-3</v>
      </c>
    </row>
    <row r="106" spans="2:15">
      <c r="B106" t="s">
        <v>1404</v>
      </c>
      <c r="C106" t="s">
        <v>1405</v>
      </c>
      <c r="D106" t="s">
        <v>100</v>
      </c>
      <c r="E106" t="s">
        <v>123</v>
      </c>
      <c r="F106" t="s">
        <v>1406</v>
      </c>
      <c r="G106" t="s">
        <v>1403</v>
      </c>
      <c r="H106" t="s">
        <v>102</v>
      </c>
      <c r="I106" s="77">
        <v>173929.57</v>
      </c>
      <c r="J106" s="77">
        <v>19750</v>
      </c>
      <c r="K106" s="77">
        <v>0</v>
      </c>
      <c r="L106" s="77">
        <v>34351.090075</v>
      </c>
      <c r="M106" s="78">
        <v>7.4000000000000003E-3</v>
      </c>
      <c r="N106" s="78">
        <v>8.9999999999999993E-3</v>
      </c>
      <c r="O106" s="78">
        <v>1.2999999999999999E-3</v>
      </c>
    </row>
    <row r="107" spans="2:15">
      <c r="B107" t="s">
        <v>1407</v>
      </c>
      <c r="C107" t="s">
        <v>1408</v>
      </c>
      <c r="D107" t="s">
        <v>100</v>
      </c>
      <c r="E107" t="s">
        <v>123</v>
      </c>
      <c r="F107" t="s">
        <v>1409</v>
      </c>
      <c r="G107" t="s">
        <v>1403</v>
      </c>
      <c r="H107" t="s">
        <v>102</v>
      </c>
      <c r="I107" s="77">
        <v>482903.05</v>
      </c>
      <c r="J107" s="77">
        <v>7800</v>
      </c>
      <c r="K107" s="77">
        <v>0</v>
      </c>
      <c r="L107" s="77">
        <v>37666.437899999997</v>
      </c>
      <c r="M107" s="78">
        <v>7.6E-3</v>
      </c>
      <c r="N107" s="78">
        <v>9.9000000000000008E-3</v>
      </c>
      <c r="O107" s="78">
        <v>1.4E-3</v>
      </c>
    </row>
    <row r="108" spans="2:15">
      <c r="B108" t="s">
        <v>1410</v>
      </c>
      <c r="C108" t="s">
        <v>1411</v>
      </c>
      <c r="D108" t="s">
        <v>100</v>
      </c>
      <c r="E108" t="s">
        <v>123</v>
      </c>
      <c r="F108" t="s">
        <v>1412</v>
      </c>
      <c r="G108" t="s">
        <v>127</v>
      </c>
      <c r="H108" t="s">
        <v>102</v>
      </c>
      <c r="I108" s="77">
        <v>46533.39</v>
      </c>
      <c r="J108" s="77">
        <v>31220</v>
      </c>
      <c r="K108" s="77">
        <v>0</v>
      </c>
      <c r="L108" s="77">
        <v>14527.724357999999</v>
      </c>
      <c r="M108" s="78">
        <v>8.0000000000000002E-3</v>
      </c>
      <c r="N108" s="78">
        <v>3.8E-3</v>
      </c>
      <c r="O108" s="78">
        <v>5.0000000000000001E-4</v>
      </c>
    </row>
    <row r="109" spans="2:15">
      <c r="B109" t="s">
        <v>1413</v>
      </c>
      <c r="C109" t="s">
        <v>1414</v>
      </c>
      <c r="D109" t="s">
        <v>100</v>
      </c>
      <c r="E109" t="s">
        <v>123</v>
      </c>
      <c r="F109" t="s">
        <v>1415</v>
      </c>
      <c r="G109" t="s">
        <v>127</v>
      </c>
      <c r="H109" t="s">
        <v>102</v>
      </c>
      <c r="I109" s="77">
        <v>5896613.1100000003</v>
      </c>
      <c r="J109" s="77">
        <v>178.2</v>
      </c>
      <c r="K109" s="77">
        <v>0</v>
      </c>
      <c r="L109" s="77">
        <v>10507.76456202</v>
      </c>
      <c r="M109" s="78">
        <v>1.15E-2</v>
      </c>
      <c r="N109" s="78">
        <v>2.8E-3</v>
      </c>
      <c r="O109" s="78">
        <v>4.0000000000000002E-4</v>
      </c>
    </row>
    <row r="110" spans="2:15">
      <c r="B110" t="s">
        <v>1416</v>
      </c>
      <c r="C110" t="s">
        <v>1417</v>
      </c>
      <c r="D110" t="s">
        <v>100</v>
      </c>
      <c r="E110" t="s">
        <v>123</v>
      </c>
      <c r="F110" t="s">
        <v>1418</v>
      </c>
      <c r="G110" t="s">
        <v>128</v>
      </c>
      <c r="H110" t="s">
        <v>102</v>
      </c>
      <c r="I110" s="77">
        <v>167859.49</v>
      </c>
      <c r="J110" s="77">
        <v>566.6</v>
      </c>
      <c r="K110" s="77">
        <v>0</v>
      </c>
      <c r="L110" s="77">
        <v>951.09187034000001</v>
      </c>
      <c r="M110" s="78">
        <v>8.9999999999999998E-4</v>
      </c>
      <c r="N110" s="78">
        <v>2.9999999999999997E-4</v>
      </c>
      <c r="O110" s="78">
        <v>0</v>
      </c>
    </row>
    <row r="111" spans="2:15">
      <c r="B111" t="s">
        <v>1419</v>
      </c>
      <c r="C111" t="s">
        <v>1420</v>
      </c>
      <c r="D111" t="s">
        <v>100</v>
      </c>
      <c r="E111" t="s">
        <v>123</v>
      </c>
      <c r="F111" t="s">
        <v>1421</v>
      </c>
      <c r="G111" t="s">
        <v>128</v>
      </c>
      <c r="H111" t="s">
        <v>102</v>
      </c>
      <c r="I111" s="77">
        <v>469673.33</v>
      </c>
      <c r="J111" s="77">
        <v>1575</v>
      </c>
      <c r="K111" s="77">
        <v>0</v>
      </c>
      <c r="L111" s="77">
        <v>7397.3549475</v>
      </c>
      <c r="M111" s="78">
        <v>2.3E-3</v>
      </c>
      <c r="N111" s="78">
        <v>1.9E-3</v>
      </c>
      <c r="O111" s="78">
        <v>2.9999999999999997E-4</v>
      </c>
    </row>
    <row r="112" spans="2:15">
      <c r="B112" t="s">
        <v>1422</v>
      </c>
      <c r="C112" t="s">
        <v>1423</v>
      </c>
      <c r="D112" t="s">
        <v>100</v>
      </c>
      <c r="E112" t="s">
        <v>123</v>
      </c>
      <c r="F112" t="s">
        <v>1424</v>
      </c>
      <c r="G112" t="s">
        <v>129</v>
      </c>
      <c r="H112" t="s">
        <v>102</v>
      </c>
      <c r="I112" s="77">
        <v>52173.18</v>
      </c>
      <c r="J112" s="77">
        <v>8834</v>
      </c>
      <c r="K112" s="77">
        <v>0</v>
      </c>
      <c r="L112" s="77">
        <v>4608.9787212000001</v>
      </c>
      <c r="M112" s="78">
        <v>1.6000000000000001E-3</v>
      </c>
      <c r="N112" s="78">
        <v>1.1999999999999999E-3</v>
      </c>
      <c r="O112" s="78">
        <v>2.0000000000000001E-4</v>
      </c>
    </row>
    <row r="113" spans="2:15">
      <c r="B113" t="s">
        <v>1425</v>
      </c>
      <c r="C113" t="s">
        <v>1426</v>
      </c>
      <c r="D113" t="s">
        <v>100</v>
      </c>
      <c r="E113" t="s">
        <v>123</v>
      </c>
      <c r="F113" t="s">
        <v>1427</v>
      </c>
      <c r="G113" t="s">
        <v>129</v>
      </c>
      <c r="H113" t="s">
        <v>102</v>
      </c>
      <c r="I113" s="77">
        <v>2093.88</v>
      </c>
      <c r="J113" s="77">
        <v>11690</v>
      </c>
      <c r="K113" s="77">
        <v>0</v>
      </c>
      <c r="L113" s="77">
        <v>244.77457200000001</v>
      </c>
      <c r="M113" s="78">
        <v>0</v>
      </c>
      <c r="N113" s="78">
        <v>1E-4</v>
      </c>
      <c r="O113" s="78">
        <v>0</v>
      </c>
    </row>
    <row r="114" spans="2:15">
      <c r="B114" t="s">
        <v>1428</v>
      </c>
      <c r="C114" t="s">
        <v>1429</v>
      </c>
      <c r="D114" t="s">
        <v>100</v>
      </c>
      <c r="E114" t="s">
        <v>123</v>
      </c>
      <c r="F114" t="s">
        <v>829</v>
      </c>
      <c r="G114" t="s">
        <v>131</v>
      </c>
      <c r="H114" t="s">
        <v>102</v>
      </c>
      <c r="I114" s="77">
        <v>1243369.43</v>
      </c>
      <c r="J114" s="77">
        <v>1494</v>
      </c>
      <c r="K114" s="77">
        <v>0</v>
      </c>
      <c r="L114" s="77">
        <v>18575.939284200002</v>
      </c>
      <c r="M114" s="78">
        <v>6.7000000000000002E-3</v>
      </c>
      <c r="N114" s="78">
        <v>4.8999999999999998E-3</v>
      </c>
      <c r="O114" s="78">
        <v>6.9999999999999999E-4</v>
      </c>
    </row>
    <row r="115" spans="2:15">
      <c r="B115" t="s">
        <v>1430</v>
      </c>
      <c r="C115" t="s">
        <v>1431</v>
      </c>
      <c r="D115" t="s">
        <v>100</v>
      </c>
      <c r="E115" t="s">
        <v>123</v>
      </c>
      <c r="F115" t="s">
        <v>609</v>
      </c>
      <c r="G115" t="s">
        <v>131</v>
      </c>
      <c r="H115" t="s">
        <v>102</v>
      </c>
      <c r="I115" s="77">
        <v>1100064.46</v>
      </c>
      <c r="J115" s="77">
        <v>1232</v>
      </c>
      <c r="K115" s="77">
        <v>0</v>
      </c>
      <c r="L115" s="77">
        <v>13552.7941472</v>
      </c>
      <c r="M115" s="78">
        <v>6.7000000000000002E-3</v>
      </c>
      <c r="N115" s="78">
        <v>3.5999999999999999E-3</v>
      </c>
      <c r="O115" s="78">
        <v>5.0000000000000001E-4</v>
      </c>
    </row>
    <row r="116" spans="2:15">
      <c r="B116" s="79" t="s">
        <v>1432</v>
      </c>
      <c r="E116" s="16"/>
      <c r="F116" s="16"/>
      <c r="G116" s="16"/>
      <c r="I116" s="81">
        <v>21116581.66</v>
      </c>
      <c r="K116" s="81">
        <v>197.78608</v>
      </c>
      <c r="L116" s="81">
        <v>163148.53305068999</v>
      </c>
      <c r="N116" s="80">
        <v>4.2900000000000001E-2</v>
      </c>
      <c r="O116" s="80">
        <v>6.0000000000000001E-3</v>
      </c>
    </row>
    <row r="117" spans="2:15">
      <c r="B117" t="s">
        <v>1433</v>
      </c>
      <c r="C117" t="s">
        <v>1434</v>
      </c>
      <c r="D117" t="s">
        <v>100</v>
      </c>
      <c r="E117" t="s">
        <v>123</v>
      </c>
      <c r="F117" t="s">
        <v>1435</v>
      </c>
      <c r="G117" t="s">
        <v>1436</v>
      </c>
      <c r="H117" t="s">
        <v>102</v>
      </c>
      <c r="I117" s="77">
        <v>82611.259999999995</v>
      </c>
      <c r="J117" s="77">
        <v>129.5</v>
      </c>
      <c r="K117" s="77">
        <v>0</v>
      </c>
      <c r="L117" s="77">
        <v>106.98158170000001</v>
      </c>
      <c r="M117" s="78">
        <v>2.8E-3</v>
      </c>
      <c r="N117" s="78">
        <v>0</v>
      </c>
      <c r="O117" s="78">
        <v>0</v>
      </c>
    </row>
    <row r="118" spans="2:15">
      <c r="B118" t="s">
        <v>1437</v>
      </c>
      <c r="C118" t="s">
        <v>1438</v>
      </c>
      <c r="D118" t="s">
        <v>100</v>
      </c>
      <c r="E118" t="s">
        <v>123</v>
      </c>
      <c r="F118" t="s">
        <v>1439</v>
      </c>
      <c r="G118" t="s">
        <v>1436</v>
      </c>
      <c r="H118" t="s">
        <v>102</v>
      </c>
      <c r="I118" s="77">
        <v>184308.9</v>
      </c>
      <c r="J118" s="77">
        <v>5999</v>
      </c>
      <c r="K118" s="77">
        <v>0</v>
      </c>
      <c r="L118" s="77">
        <v>11056.690911</v>
      </c>
      <c r="M118" s="78">
        <v>7.4999999999999997E-3</v>
      </c>
      <c r="N118" s="78">
        <v>2.8999999999999998E-3</v>
      </c>
      <c r="O118" s="78">
        <v>4.0000000000000002E-4</v>
      </c>
    </row>
    <row r="119" spans="2:15">
      <c r="B119" t="s">
        <v>1440</v>
      </c>
      <c r="C119" t="s">
        <v>1441</v>
      </c>
      <c r="D119" t="s">
        <v>100</v>
      </c>
      <c r="E119" t="s">
        <v>123</v>
      </c>
      <c r="F119" t="s">
        <v>1442</v>
      </c>
      <c r="G119" t="s">
        <v>371</v>
      </c>
      <c r="H119" t="s">
        <v>102</v>
      </c>
      <c r="I119" s="77">
        <v>104668.2</v>
      </c>
      <c r="J119" s="77">
        <v>3094</v>
      </c>
      <c r="K119" s="77">
        <v>0</v>
      </c>
      <c r="L119" s="77">
        <v>3238.4341079999999</v>
      </c>
      <c r="M119" s="78">
        <v>6.4999999999999997E-3</v>
      </c>
      <c r="N119" s="78">
        <v>8.9999999999999998E-4</v>
      </c>
      <c r="O119" s="78">
        <v>1E-4</v>
      </c>
    </row>
    <row r="120" spans="2:15">
      <c r="B120" t="s">
        <v>1443</v>
      </c>
      <c r="C120" t="s">
        <v>1444</v>
      </c>
      <c r="D120" t="s">
        <v>100</v>
      </c>
      <c r="E120" t="s">
        <v>123</v>
      </c>
      <c r="F120" t="s">
        <v>912</v>
      </c>
      <c r="G120" t="s">
        <v>713</v>
      </c>
      <c r="H120" t="s">
        <v>102</v>
      </c>
      <c r="I120" s="77">
        <v>16229.24</v>
      </c>
      <c r="J120" s="77">
        <v>5877</v>
      </c>
      <c r="K120" s="77">
        <v>0</v>
      </c>
      <c r="L120" s="77">
        <v>953.79243480000002</v>
      </c>
      <c r="M120" s="78">
        <v>1.2999999999999999E-3</v>
      </c>
      <c r="N120" s="78">
        <v>2.9999999999999997E-4</v>
      </c>
      <c r="O120" s="78">
        <v>0</v>
      </c>
    </row>
    <row r="121" spans="2:15">
      <c r="B121" t="s">
        <v>1445</v>
      </c>
      <c r="C121" t="s">
        <v>1446</v>
      </c>
      <c r="D121" t="s">
        <v>100</v>
      </c>
      <c r="E121" t="s">
        <v>123</v>
      </c>
      <c r="F121" t="s">
        <v>1447</v>
      </c>
      <c r="G121" t="s">
        <v>713</v>
      </c>
      <c r="H121" t="s">
        <v>102</v>
      </c>
      <c r="I121" s="77">
        <v>167511.07999999999</v>
      </c>
      <c r="J121" s="77">
        <v>1258</v>
      </c>
      <c r="K121" s="77">
        <v>0</v>
      </c>
      <c r="L121" s="77">
        <v>2107.2893863999998</v>
      </c>
      <c r="M121" s="78">
        <v>3.7000000000000002E-3</v>
      </c>
      <c r="N121" s="78">
        <v>5.9999999999999995E-4</v>
      </c>
      <c r="O121" s="78">
        <v>1E-4</v>
      </c>
    </row>
    <row r="122" spans="2:15">
      <c r="B122" t="s">
        <v>1448</v>
      </c>
      <c r="C122" t="s">
        <v>1449</v>
      </c>
      <c r="D122" t="s">
        <v>100</v>
      </c>
      <c r="E122" t="s">
        <v>123</v>
      </c>
      <c r="F122" t="s">
        <v>1450</v>
      </c>
      <c r="G122" t="s">
        <v>713</v>
      </c>
      <c r="H122" t="s">
        <v>102</v>
      </c>
      <c r="I122" s="77">
        <v>191735.33</v>
      </c>
      <c r="J122" s="77">
        <v>670.4</v>
      </c>
      <c r="K122" s="77">
        <v>0</v>
      </c>
      <c r="L122" s="77">
        <v>1285.39365232</v>
      </c>
      <c r="M122" s="78">
        <v>2.5999999999999999E-3</v>
      </c>
      <c r="N122" s="78">
        <v>2.9999999999999997E-4</v>
      </c>
      <c r="O122" s="78">
        <v>0</v>
      </c>
    </row>
    <row r="123" spans="2:15">
      <c r="B123" t="s">
        <v>1451</v>
      </c>
      <c r="C123" t="s">
        <v>1452</v>
      </c>
      <c r="D123" t="s">
        <v>100</v>
      </c>
      <c r="E123" t="s">
        <v>123</v>
      </c>
      <c r="F123" t="s">
        <v>1453</v>
      </c>
      <c r="G123" t="s">
        <v>713</v>
      </c>
      <c r="H123" t="s">
        <v>102</v>
      </c>
      <c r="I123" s="77">
        <v>181064.65</v>
      </c>
      <c r="J123" s="77">
        <v>571.70000000000005</v>
      </c>
      <c r="K123" s="77">
        <v>0</v>
      </c>
      <c r="L123" s="77">
        <v>1035.14660405</v>
      </c>
      <c r="M123" s="78">
        <v>3.0999999999999999E-3</v>
      </c>
      <c r="N123" s="78">
        <v>2.9999999999999997E-4</v>
      </c>
      <c r="O123" s="78">
        <v>0</v>
      </c>
    </row>
    <row r="124" spans="2:15">
      <c r="B124" t="s">
        <v>1454</v>
      </c>
      <c r="C124" t="s">
        <v>1455</v>
      </c>
      <c r="D124" t="s">
        <v>100</v>
      </c>
      <c r="E124" t="s">
        <v>123</v>
      </c>
      <c r="F124" t="s">
        <v>1456</v>
      </c>
      <c r="G124" t="s">
        <v>640</v>
      </c>
      <c r="H124" t="s">
        <v>102</v>
      </c>
      <c r="I124" s="77">
        <v>1882229.22</v>
      </c>
      <c r="J124" s="77">
        <v>161.5</v>
      </c>
      <c r="K124" s="77">
        <v>0</v>
      </c>
      <c r="L124" s="77">
        <v>3039.8001902999999</v>
      </c>
      <c r="M124" s="78">
        <v>8.2000000000000007E-3</v>
      </c>
      <c r="N124" s="78">
        <v>8.0000000000000004E-4</v>
      </c>
      <c r="O124" s="78">
        <v>1E-4</v>
      </c>
    </row>
    <row r="125" spans="2:15">
      <c r="B125" t="s">
        <v>1457</v>
      </c>
      <c r="C125" t="s">
        <v>1458</v>
      </c>
      <c r="D125" t="s">
        <v>100</v>
      </c>
      <c r="E125" t="s">
        <v>123</v>
      </c>
      <c r="F125" t="s">
        <v>1459</v>
      </c>
      <c r="G125" t="s">
        <v>1460</v>
      </c>
      <c r="H125" t="s">
        <v>102</v>
      </c>
      <c r="I125" s="77">
        <v>55586.45</v>
      </c>
      <c r="J125" s="77">
        <v>2052</v>
      </c>
      <c r="K125" s="77">
        <v>0</v>
      </c>
      <c r="L125" s="77">
        <v>1140.6339539999999</v>
      </c>
      <c r="M125" s="78">
        <v>1.1999999999999999E-3</v>
      </c>
      <c r="N125" s="78">
        <v>2.9999999999999997E-4</v>
      </c>
      <c r="O125" s="78">
        <v>0</v>
      </c>
    </row>
    <row r="126" spans="2:15">
      <c r="B126" t="s">
        <v>1461</v>
      </c>
      <c r="C126" t="s">
        <v>1462</v>
      </c>
      <c r="D126" t="s">
        <v>100</v>
      </c>
      <c r="E126" t="s">
        <v>123</v>
      </c>
      <c r="F126" t="s">
        <v>1463</v>
      </c>
      <c r="G126" t="s">
        <v>595</v>
      </c>
      <c r="H126" t="s">
        <v>102</v>
      </c>
      <c r="I126" s="77">
        <v>41218.61</v>
      </c>
      <c r="J126" s="77">
        <v>27970</v>
      </c>
      <c r="K126" s="77">
        <v>0</v>
      </c>
      <c r="L126" s="77">
        <v>11528.845217</v>
      </c>
      <c r="M126" s="78">
        <v>1.1299999999999999E-2</v>
      </c>
      <c r="N126" s="78">
        <v>3.0000000000000001E-3</v>
      </c>
      <c r="O126" s="78">
        <v>4.0000000000000002E-4</v>
      </c>
    </row>
    <row r="127" spans="2:15">
      <c r="B127" t="s">
        <v>1464</v>
      </c>
      <c r="C127" t="s">
        <v>1465</v>
      </c>
      <c r="D127" t="s">
        <v>100</v>
      </c>
      <c r="E127" t="s">
        <v>123</v>
      </c>
      <c r="F127" t="s">
        <v>1466</v>
      </c>
      <c r="G127" t="s">
        <v>595</v>
      </c>
      <c r="H127" t="s">
        <v>102</v>
      </c>
      <c r="I127" s="77">
        <v>1280.8800000000001</v>
      </c>
      <c r="J127" s="77">
        <v>136.9</v>
      </c>
      <c r="K127" s="77">
        <v>0</v>
      </c>
      <c r="L127" s="77">
        <v>1.7535247199999999</v>
      </c>
      <c r="M127" s="78">
        <v>2.0000000000000001E-4</v>
      </c>
      <c r="N127" s="78">
        <v>0</v>
      </c>
      <c r="O127" s="78">
        <v>0</v>
      </c>
    </row>
    <row r="128" spans="2:15">
      <c r="B128" t="s">
        <v>1467</v>
      </c>
      <c r="C128" t="s">
        <v>1468</v>
      </c>
      <c r="D128" t="s">
        <v>100</v>
      </c>
      <c r="E128" t="s">
        <v>123</v>
      </c>
      <c r="F128" t="s">
        <v>904</v>
      </c>
      <c r="G128" t="s">
        <v>595</v>
      </c>
      <c r="H128" t="s">
        <v>102</v>
      </c>
      <c r="I128" s="77">
        <v>167511.07999999999</v>
      </c>
      <c r="J128" s="77">
        <v>429</v>
      </c>
      <c r="K128" s="77">
        <v>0</v>
      </c>
      <c r="L128" s="77">
        <v>718.62253320000002</v>
      </c>
      <c r="M128" s="78">
        <v>8.9999999999999998E-4</v>
      </c>
      <c r="N128" s="78">
        <v>2.0000000000000001E-4</v>
      </c>
      <c r="O128" s="78">
        <v>0</v>
      </c>
    </row>
    <row r="129" spans="2:15">
      <c r="B129" t="s">
        <v>1469</v>
      </c>
      <c r="C129" t="s">
        <v>1470</v>
      </c>
      <c r="D129" t="s">
        <v>100</v>
      </c>
      <c r="E129" t="s">
        <v>123</v>
      </c>
      <c r="F129" t="s">
        <v>1471</v>
      </c>
      <c r="G129" t="s">
        <v>595</v>
      </c>
      <c r="H129" t="s">
        <v>102</v>
      </c>
      <c r="I129" s="77">
        <v>192151.85</v>
      </c>
      <c r="J129" s="77">
        <v>3146</v>
      </c>
      <c r="K129" s="77">
        <v>0</v>
      </c>
      <c r="L129" s="77">
        <v>6045.0972009999996</v>
      </c>
      <c r="M129" s="78">
        <v>5.4000000000000003E-3</v>
      </c>
      <c r="N129" s="78">
        <v>1.6000000000000001E-3</v>
      </c>
      <c r="O129" s="78">
        <v>2.0000000000000001E-4</v>
      </c>
    </row>
    <row r="130" spans="2:15">
      <c r="B130" t="s">
        <v>1472</v>
      </c>
      <c r="C130" t="s">
        <v>1473</v>
      </c>
      <c r="D130" t="s">
        <v>100</v>
      </c>
      <c r="E130" t="s">
        <v>123</v>
      </c>
      <c r="F130" t="s">
        <v>1474</v>
      </c>
      <c r="G130" t="s">
        <v>1475</v>
      </c>
      <c r="H130" t="s">
        <v>102</v>
      </c>
      <c r="I130" s="77">
        <v>27970.17</v>
      </c>
      <c r="J130" s="77">
        <v>1868</v>
      </c>
      <c r="K130" s="77">
        <v>0</v>
      </c>
      <c r="L130" s="77">
        <v>522.48277559999997</v>
      </c>
      <c r="M130" s="78">
        <v>6.3E-3</v>
      </c>
      <c r="N130" s="78">
        <v>1E-4</v>
      </c>
      <c r="O130" s="78">
        <v>0</v>
      </c>
    </row>
    <row r="131" spans="2:15">
      <c r="B131" t="s">
        <v>1476</v>
      </c>
      <c r="C131" t="s">
        <v>1477</v>
      </c>
      <c r="D131" t="s">
        <v>100</v>
      </c>
      <c r="E131" t="s">
        <v>123</v>
      </c>
      <c r="F131" t="s">
        <v>1478</v>
      </c>
      <c r="G131" t="s">
        <v>1479</v>
      </c>
      <c r="H131" t="s">
        <v>102</v>
      </c>
      <c r="I131" s="77">
        <v>109942.52</v>
      </c>
      <c r="J131" s="77">
        <v>472.1</v>
      </c>
      <c r="K131" s="77">
        <v>0</v>
      </c>
      <c r="L131" s="77">
        <v>519.03863692000004</v>
      </c>
      <c r="M131" s="78">
        <v>2.0999999999999999E-3</v>
      </c>
      <c r="N131" s="78">
        <v>1E-4</v>
      </c>
      <c r="O131" s="78">
        <v>0</v>
      </c>
    </row>
    <row r="132" spans="2:15">
      <c r="B132" t="s">
        <v>1480</v>
      </c>
      <c r="C132" t="s">
        <v>1481</v>
      </c>
      <c r="D132" t="s">
        <v>100</v>
      </c>
      <c r="E132" t="s">
        <v>123</v>
      </c>
      <c r="F132" t="s">
        <v>1482</v>
      </c>
      <c r="G132" t="s">
        <v>112</v>
      </c>
      <c r="H132" t="s">
        <v>102</v>
      </c>
      <c r="I132" s="77">
        <v>115252.54</v>
      </c>
      <c r="J132" s="77">
        <v>2414</v>
      </c>
      <c r="K132" s="77">
        <v>0</v>
      </c>
      <c r="L132" s="77">
        <v>2782.1963156000002</v>
      </c>
      <c r="M132" s="78">
        <v>4.1000000000000003E-3</v>
      </c>
      <c r="N132" s="78">
        <v>6.9999999999999999E-4</v>
      </c>
      <c r="O132" s="78">
        <v>1E-4</v>
      </c>
    </row>
    <row r="133" spans="2:15">
      <c r="B133" t="s">
        <v>1483</v>
      </c>
      <c r="C133" t="s">
        <v>1484</v>
      </c>
      <c r="D133" t="s">
        <v>100</v>
      </c>
      <c r="E133" t="s">
        <v>123</v>
      </c>
      <c r="F133" t="s">
        <v>1485</v>
      </c>
      <c r="G133" t="s">
        <v>112</v>
      </c>
      <c r="H133" t="s">
        <v>102</v>
      </c>
      <c r="I133" s="77">
        <v>26823.39</v>
      </c>
      <c r="J133" s="77">
        <v>11370</v>
      </c>
      <c r="K133" s="77">
        <v>0</v>
      </c>
      <c r="L133" s="77">
        <v>3049.8194429999999</v>
      </c>
      <c r="M133" s="78">
        <v>5.3E-3</v>
      </c>
      <c r="N133" s="78">
        <v>8.0000000000000004E-4</v>
      </c>
      <c r="O133" s="78">
        <v>1E-4</v>
      </c>
    </row>
    <row r="134" spans="2:15">
      <c r="B134" t="s">
        <v>1486</v>
      </c>
      <c r="C134" t="s">
        <v>1487</v>
      </c>
      <c r="D134" t="s">
        <v>100</v>
      </c>
      <c r="E134" t="s">
        <v>123</v>
      </c>
      <c r="F134" t="s">
        <v>1488</v>
      </c>
      <c r="G134" t="s">
        <v>112</v>
      </c>
      <c r="H134" t="s">
        <v>102</v>
      </c>
      <c r="I134" s="77">
        <v>633359.31999999995</v>
      </c>
      <c r="J134" s="77">
        <v>570</v>
      </c>
      <c r="K134" s="77">
        <v>62.298459999999999</v>
      </c>
      <c r="L134" s="77">
        <v>3672.4465839999998</v>
      </c>
      <c r="M134" s="78">
        <v>4.1999999999999997E-3</v>
      </c>
      <c r="N134" s="78">
        <v>1E-3</v>
      </c>
      <c r="O134" s="78">
        <v>1E-4</v>
      </c>
    </row>
    <row r="135" spans="2:15">
      <c r="B135" t="s">
        <v>1489</v>
      </c>
      <c r="C135" t="s">
        <v>1490</v>
      </c>
      <c r="D135" t="s">
        <v>100</v>
      </c>
      <c r="E135" t="s">
        <v>123</v>
      </c>
      <c r="F135" t="s">
        <v>716</v>
      </c>
      <c r="G135" t="s">
        <v>112</v>
      </c>
      <c r="H135" t="s">
        <v>102</v>
      </c>
      <c r="I135" s="77">
        <v>89776.72</v>
      </c>
      <c r="J135" s="77">
        <v>7</v>
      </c>
      <c r="K135" s="77">
        <v>0</v>
      </c>
      <c r="L135" s="77">
        <v>6.2843704000000002</v>
      </c>
      <c r="M135" s="78">
        <v>3.7000000000000002E-3</v>
      </c>
      <c r="N135" s="78">
        <v>0</v>
      </c>
      <c r="O135" s="78">
        <v>0</v>
      </c>
    </row>
    <row r="136" spans="2:15">
      <c r="B136" t="s">
        <v>1491</v>
      </c>
      <c r="C136" t="s">
        <v>1492</v>
      </c>
      <c r="D136" t="s">
        <v>100</v>
      </c>
      <c r="E136" t="s">
        <v>123</v>
      </c>
      <c r="F136" t="s">
        <v>1493</v>
      </c>
      <c r="G136" t="s">
        <v>112</v>
      </c>
      <c r="H136" t="s">
        <v>102</v>
      </c>
      <c r="I136" s="77">
        <v>132386.76</v>
      </c>
      <c r="J136" s="77">
        <v>9315</v>
      </c>
      <c r="K136" s="77">
        <v>0</v>
      </c>
      <c r="L136" s="77">
        <v>12331.826693999999</v>
      </c>
      <c r="M136" s="78">
        <v>5.3E-3</v>
      </c>
      <c r="N136" s="78">
        <v>3.2000000000000002E-3</v>
      </c>
      <c r="O136" s="78">
        <v>5.0000000000000001E-4</v>
      </c>
    </row>
    <row r="137" spans="2:15">
      <c r="B137" t="s">
        <v>1494</v>
      </c>
      <c r="C137" t="s">
        <v>1495</v>
      </c>
      <c r="D137" t="s">
        <v>100</v>
      </c>
      <c r="E137" t="s">
        <v>123</v>
      </c>
      <c r="F137" t="s">
        <v>1496</v>
      </c>
      <c r="G137" t="s">
        <v>740</v>
      </c>
      <c r="H137" t="s">
        <v>102</v>
      </c>
      <c r="I137" s="77">
        <v>133213.17000000001</v>
      </c>
      <c r="J137" s="77">
        <v>1233</v>
      </c>
      <c r="K137" s="77">
        <v>0</v>
      </c>
      <c r="L137" s="77">
        <v>1642.5183861</v>
      </c>
      <c r="M137" s="78">
        <v>6.7000000000000002E-3</v>
      </c>
      <c r="N137" s="78">
        <v>4.0000000000000002E-4</v>
      </c>
      <c r="O137" s="78">
        <v>1E-4</v>
      </c>
    </row>
    <row r="138" spans="2:15">
      <c r="B138" t="s">
        <v>1497</v>
      </c>
      <c r="C138" t="s">
        <v>1498</v>
      </c>
      <c r="D138" t="s">
        <v>100</v>
      </c>
      <c r="E138" t="s">
        <v>123</v>
      </c>
      <c r="F138" t="s">
        <v>1499</v>
      </c>
      <c r="G138" t="s">
        <v>1500</v>
      </c>
      <c r="H138" t="s">
        <v>102</v>
      </c>
      <c r="I138" s="77">
        <v>183177.26</v>
      </c>
      <c r="J138" s="77">
        <v>514.70000000000005</v>
      </c>
      <c r="K138" s="77">
        <v>0</v>
      </c>
      <c r="L138" s="77">
        <v>942.81335721999994</v>
      </c>
      <c r="M138" s="78">
        <v>9.4000000000000004E-3</v>
      </c>
      <c r="N138" s="78">
        <v>2.0000000000000001E-4</v>
      </c>
      <c r="O138" s="78">
        <v>0</v>
      </c>
    </row>
    <row r="139" spans="2:15">
      <c r="B139" t="s">
        <v>1501</v>
      </c>
      <c r="C139" t="s">
        <v>1502</v>
      </c>
      <c r="D139" t="s">
        <v>100</v>
      </c>
      <c r="E139" t="s">
        <v>123</v>
      </c>
      <c r="F139" t="s">
        <v>1503</v>
      </c>
      <c r="G139" t="s">
        <v>519</v>
      </c>
      <c r="H139" t="s">
        <v>102</v>
      </c>
      <c r="I139" s="77">
        <v>226699.82</v>
      </c>
      <c r="J139" s="77">
        <v>1146</v>
      </c>
      <c r="K139" s="77">
        <v>0</v>
      </c>
      <c r="L139" s="77">
        <v>2597.9799372000002</v>
      </c>
      <c r="M139" s="78">
        <v>6.6E-3</v>
      </c>
      <c r="N139" s="78">
        <v>6.9999999999999999E-4</v>
      </c>
      <c r="O139" s="78">
        <v>1E-4</v>
      </c>
    </row>
    <row r="140" spans="2:15">
      <c r="B140" t="s">
        <v>1504</v>
      </c>
      <c r="C140" t="s">
        <v>1505</v>
      </c>
      <c r="D140" t="s">
        <v>100</v>
      </c>
      <c r="E140" t="s">
        <v>123</v>
      </c>
      <c r="F140" t="s">
        <v>1506</v>
      </c>
      <c r="G140" t="s">
        <v>519</v>
      </c>
      <c r="H140" t="s">
        <v>102</v>
      </c>
      <c r="I140" s="77">
        <v>141534.21</v>
      </c>
      <c r="J140" s="77">
        <v>702.3</v>
      </c>
      <c r="K140" s="77">
        <v>0</v>
      </c>
      <c r="L140" s="77">
        <v>993.99475683000003</v>
      </c>
      <c r="M140" s="78">
        <v>9.2999999999999992E-3</v>
      </c>
      <c r="N140" s="78">
        <v>2.9999999999999997E-4</v>
      </c>
      <c r="O140" s="78">
        <v>0</v>
      </c>
    </row>
    <row r="141" spans="2:15">
      <c r="B141" t="s">
        <v>1507</v>
      </c>
      <c r="C141" t="s">
        <v>1508</v>
      </c>
      <c r="D141" t="s">
        <v>100</v>
      </c>
      <c r="E141" t="s">
        <v>123</v>
      </c>
      <c r="F141" t="s">
        <v>1509</v>
      </c>
      <c r="G141" t="s">
        <v>519</v>
      </c>
      <c r="H141" t="s">
        <v>102</v>
      </c>
      <c r="I141" s="77">
        <v>61837.279999999999</v>
      </c>
      <c r="J141" s="77">
        <v>535.29999999999995</v>
      </c>
      <c r="K141" s="77">
        <v>0</v>
      </c>
      <c r="L141" s="77">
        <v>331.01495984000002</v>
      </c>
      <c r="M141" s="78">
        <v>4.1000000000000003E-3</v>
      </c>
      <c r="N141" s="78">
        <v>1E-4</v>
      </c>
      <c r="O141" s="78">
        <v>0</v>
      </c>
    </row>
    <row r="142" spans="2:15">
      <c r="B142" t="s">
        <v>1510</v>
      </c>
      <c r="C142" t="s">
        <v>1511</v>
      </c>
      <c r="D142" t="s">
        <v>100</v>
      </c>
      <c r="E142" t="s">
        <v>123</v>
      </c>
      <c r="F142" t="s">
        <v>1512</v>
      </c>
      <c r="G142" t="s">
        <v>519</v>
      </c>
      <c r="H142" t="s">
        <v>102</v>
      </c>
      <c r="I142" s="77">
        <v>1079641.97</v>
      </c>
      <c r="J142" s="77">
        <v>1040</v>
      </c>
      <c r="K142" s="77">
        <v>0</v>
      </c>
      <c r="L142" s="77">
        <v>11228.276488</v>
      </c>
      <c r="M142" s="78">
        <v>1.01E-2</v>
      </c>
      <c r="N142" s="78">
        <v>3.0000000000000001E-3</v>
      </c>
      <c r="O142" s="78">
        <v>4.0000000000000002E-4</v>
      </c>
    </row>
    <row r="143" spans="2:15">
      <c r="B143" t="s">
        <v>1513</v>
      </c>
      <c r="C143" t="s">
        <v>1514</v>
      </c>
      <c r="D143" t="s">
        <v>100</v>
      </c>
      <c r="E143" t="s">
        <v>123</v>
      </c>
      <c r="F143" t="s">
        <v>1515</v>
      </c>
      <c r="G143" t="s">
        <v>519</v>
      </c>
      <c r="H143" t="s">
        <v>102</v>
      </c>
      <c r="I143" s="77">
        <v>135668.63</v>
      </c>
      <c r="J143" s="77">
        <v>3273</v>
      </c>
      <c r="K143" s="77">
        <v>0</v>
      </c>
      <c r="L143" s="77">
        <v>4440.4342599000001</v>
      </c>
      <c r="M143" s="78">
        <v>5.3E-3</v>
      </c>
      <c r="N143" s="78">
        <v>1.1999999999999999E-3</v>
      </c>
      <c r="O143" s="78">
        <v>2.0000000000000001E-4</v>
      </c>
    </row>
    <row r="144" spans="2:15">
      <c r="B144" t="s">
        <v>1516</v>
      </c>
      <c r="C144" t="s">
        <v>1517</v>
      </c>
      <c r="D144" t="s">
        <v>100</v>
      </c>
      <c r="E144" t="s">
        <v>123</v>
      </c>
      <c r="F144" t="s">
        <v>1518</v>
      </c>
      <c r="G144" t="s">
        <v>519</v>
      </c>
      <c r="H144" t="s">
        <v>102</v>
      </c>
      <c r="I144" s="77">
        <v>693474.19</v>
      </c>
      <c r="J144" s="77">
        <v>279.10000000000002</v>
      </c>
      <c r="K144" s="77">
        <v>0</v>
      </c>
      <c r="L144" s="77">
        <v>1935.48646429</v>
      </c>
      <c r="M144" s="78">
        <v>8.0999999999999996E-3</v>
      </c>
      <c r="N144" s="78">
        <v>5.0000000000000001E-4</v>
      </c>
      <c r="O144" s="78">
        <v>1E-4</v>
      </c>
    </row>
    <row r="145" spans="2:15">
      <c r="B145" t="s">
        <v>1519</v>
      </c>
      <c r="C145" t="s">
        <v>1520</v>
      </c>
      <c r="D145" t="s">
        <v>100</v>
      </c>
      <c r="E145" t="s">
        <v>123</v>
      </c>
      <c r="F145" t="s">
        <v>1521</v>
      </c>
      <c r="G145" t="s">
        <v>519</v>
      </c>
      <c r="H145" t="s">
        <v>102</v>
      </c>
      <c r="I145" s="77">
        <v>41877.760000000002</v>
      </c>
      <c r="J145" s="77">
        <v>5515</v>
      </c>
      <c r="K145" s="77">
        <v>25.126650000000001</v>
      </c>
      <c r="L145" s="77">
        <v>2334.6851139999999</v>
      </c>
      <c r="M145" s="78">
        <v>5.0000000000000001E-3</v>
      </c>
      <c r="N145" s="78">
        <v>5.9999999999999995E-4</v>
      </c>
      <c r="O145" s="78">
        <v>1E-4</v>
      </c>
    </row>
    <row r="146" spans="2:15">
      <c r="B146" t="s">
        <v>1522</v>
      </c>
      <c r="C146" t="s">
        <v>1523</v>
      </c>
      <c r="D146" t="s">
        <v>100</v>
      </c>
      <c r="E146" t="s">
        <v>123</v>
      </c>
      <c r="F146" t="s">
        <v>1524</v>
      </c>
      <c r="G146" t="s">
        <v>519</v>
      </c>
      <c r="H146" t="s">
        <v>102</v>
      </c>
      <c r="I146" s="77">
        <v>164210.43</v>
      </c>
      <c r="J146" s="77">
        <v>1053</v>
      </c>
      <c r="K146" s="77">
        <v>0</v>
      </c>
      <c r="L146" s="77">
        <v>1729.1358279000001</v>
      </c>
      <c r="M146" s="78">
        <v>9.7999999999999997E-3</v>
      </c>
      <c r="N146" s="78">
        <v>5.0000000000000001E-4</v>
      </c>
      <c r="O146" s="78">
        <v>1E-4</v>
      </c>
    </row>
    <row r="147" spans="2:15">
      <c r="B147" t="s">
        <v>1525</v>
      </c>
      <c r="C147" t="s">
        <v>1526</v>
      </c>
      <c r="D147" t="s">
        <v>100</v>
      </c>
      <c r="E147" t="s">
        <v>123</v>
      </c>
      <c r="F147" t="s">
        <v>1527</v>
      </c>
      <c r="G147" t="s">
        <v>1228</v>
      </c>
      <c r="H147" t="s">
        <v>102</v>
      </c>
      <c r="I147" s="77">
        <v>98182.02</v>
      </c>
      <c r="J147" s="77">
        <v>1966</v>
      </c>
      <c r="K147" s="77">
        <v>110.36096999999999</v>
      </c>
      <c r="L147" s="77">
        <v>2040.6194832000001</v>
      </c>
      <c r="M147" s="78">
        <v>6.8999999999999999E-3</v>
      </c>
      <c r="N147" s="78">
        <v>5.0000000000000001E-4</v>
      </c>
      <c r="O147" s="78">
        <v>1E-4</v>
      </c>
    </row>
    <row r="148" spans="2:15">
      <c r="B148" t="s">
        <v>1528</v>
      </c>
      <c r="C148" t="s">
        <v>1529</v>
      </c>
      <c r="D148" t="s">
        <v>100</v>
      </c>
      <c r="E148" t="s">
        <v>123</v>
      </c>
      <c r="F148" t="s">
        <v>1530</v>
      </c>
      <c r="G148" t="s">
        <v>1228</v>
      </c>
      <c r="H148" t="s">
        <v>102</v>
      </c>
      <c r="I148" s="77">
        <v>4140.54</v>
      </c>
      <c r="J148" s="77">
        <v>14700</v>
      </c>
      <c r="K148" s="77">
        <v>0</v>
      </c>
      <c r="L148" s="77">
        <v>608.65938000000006</v>
      </c>
      <c r="M148" s="78">
        <v>1.1999999999999999E-3</v>
      </c>
      <c r="N148" s="78">
        <v>2.0000000000000001E-4</v>
      </c>
      <c r="O148" s="78">
        <v>0</v>
      </c>
    </row>
    <row r="149" spans="2:15">
      <c r="B149" t="s">
        <v>1531</v>
      </c>
      <c r="C149" t="s">
        <v>1532</v>
      </c>
      <c r="D149" t="s">
        <v>100</v>
      </c>
      <c r="E149" t="s">
        <v>123</v>
      </c>
      <c r="F149" t="s">
        <v>1533</v>
      </c>
      <c r="G149" t="s">
        <v>1228</v>
      </c>
      <c r="H149" t="s">
        <v>102</v>
      </c>
      <c r="I149" s="77">
        <v>71480.149999999994</v>
      </c>
      <c r="J149" s="77">
        <v>8299</v>
      </c>
      <c r="K149" s="77">
        <v>0</v>
      </c>
      <c r="L149" s="77">
        <v>5932.1376485000001</v>
      </c>
      <c r="M149" s="78">
        <v>5.7000000000000002E-3</v>
      </c>
      <c r="N149" s="78">
        <v>1.6000000000000001E-3</v>
      </c>
      <c r="O149" s="78">
        <v>2.0000000000000001E-4</v>
      </c>
    </row>
    <row r="150" spans="2:15">
      <c r="B150" t="s">
        <v>1534</v>
      </c>
      <c r="C150" t="s">
        <v>1535</v>
      </c>
      <c r="D150" t="s">
        <v>100</v>
      </c>
      <c r="E150" t="s">
        <v>123</v>
      </c>
      <c r="F150" t="s">
        <v>1536</v>
      </c>
      <c r="G150" t="s">
        <v>1537</v>
      </c>
      <c r="H150" t="s">
        <v>102</v>
      </c>
      <c r="I150" s="77">
        <v>136102.73000000001</v>
      </c>
      <c r="J150" s="77">
        <v>738.2</v>
      </c>
      <c r="K150" s="77">
        <v>0</v>
      </c>
      <c r="L150" s="77">
        <v>1004.7103528599999</v>
      </c>
      <c r="M150" s="78">
        <v>2.7000000000000001E-3</v>
      </c>
      <c r="N150" s="78">
        <v>2.9999999999999997E-4</v>
      </c>
      <c r="O150" s="78">
        <v>0</v>
      </c>
    </row>
    <row r="151" spans="2:15">
      <c r="B151" t="s">
        <v>1538</v>
      </c>
      <c r="C151" t="s">
        <v>1539</v>
      </c>
      <c r="D151" t="s">
        <v>100</v>
      </c>
      <c r="E151" t="s">
        <v>123</v>
      </c>
      <c r="F151" t="s">
        <v>1540</v>
      </c>
      <c r="G151" t="s">
        <v>689</v>
      </c>
      <c r="H151" t="s">
        <v>102</v>
      </c>
      <c r="I151" s="77">
        <v>67544.81</v>
      </c>
      <c r="J151" s="77">
        <v>6895</v>
      </c>
      <c r="K151" s="77">
        <v>0</v>
      </c>
      <c r="L151" s="77">
        <v>4657.2146494999997</v>
      </c>
      <c r="M151" s="78">
        <v>1.1000000000000001E-3</v>
      </c>
      <c r="N151" s="78">
        <v>1.1999999999999999E-3</v>
      </c>
      <c r="O151" s="78">
        <v>2.0000000000000001E-4</v>
      </c>
    </row>
    <row r="152" spans="2:15">
      <c r="B152" t="s">
        <v>1541</v>
      </c>
      <c r="C152" t="s">
        <v>1542</v>
      </c>
      <c r="D152" t="s">
        <v>100</v>
      </c>
      <c r="E152" t="s">
        <v>123</v>
      </c>
      <c r="F152" t="s">
        <v>1543</v>
      </c>
      <c r="G152" t="s">
        <v>799</v>
      </c>
      <c r="H152" t="s">
        <v>102</v>
      </c>
      <c r="I152" s="77">
        <v>201013.24</v>
      </c>
      <c r="J152" s="77">
        <v>542.5</v>
      </c>
      <c r="K152" s="77">
        <v>0</v>
      </c>
      <c r="L152" s="77">
        <v>1090.4968269999999</v>
      </c>
      <c r="M152" s="78">
        <v>3.5000000000000001E-3</v>
      </c>
      <c r="N152" s="78">
        <v>2.9999999999999997E-4</v>
      </c>
      <c r="O152" s="78">
        <v>0</v>
      </c>
    </row>
    <row r="153" spans="2:15">
      <c r="B153" t="s">
        <v>1544</v>
      </c>
      <c r="C153" t="s">
        <v>1545</v>
      </c>
      <c r="D153" t="s">
        <v>100</v>
      </c>
      <c r="E153" t="s">
        <v>123</v>
      </c>
      <c r="F153" t="s">
        <v>1546</v>
      </c>
      <c r="G153" t="s">
        <v>799</v>
      </c>
      <c r="H153" t="s">
        <v>102</v>
      </c>
      <c r="I153" s="77">
        <v>0.1</v>
      </c>
      <c r="J153" s="77">
        <v>6848</v>
      </c>
      <c r="K153" s="77">
        <v>0</v>
      </c>
      <c r="L153" s="77">
        <v>6.8479999999999999E-3</v>
      </c>
      <c r="M153" s="78">
        <v>0</v>
      </c>
      <c r="N153" s="78">
        <v>0</v>
      </c>
      <c r="O153" s="78">
        <v>0</v>
      </c>
    </row>
    <row r="154" spans="2:15">
      <c r="B154" t="s">
        <v>1547</v>
      </c>
      <c r="C154" t="s">
        <v>1548</v>
      </c>
      <c r="D154" t="s">
        <v>100</v>
      </c>
      <c r="E154" t="s">
        <v>123</v>
      </c>
      <c r="F154" t="s">
        <v>1549</v>
      </c>
      <c r="G154" t="s">
        <v>799</v>
      </c>
      <c r="H154" t="s">
        <v>102</v>
      </c>
      <c r="I154" s="77">
        <v>693495.81</v>
      </c>
      <c r="J154" s="77">
        <v>192.8</v>
      </c>
      <c r="K154" s="77">
        <v>0</v>
      </c>
      <c r="L154" s="77">
        <v>1337.0599216799999</v>
      </c>
      <c r="M154" s="78">
        <v>4.5999999999999999E-3</v>
      </c>
      <c r="N154" s="78">
        <v>4.0000000000000002E-4</v>
      </c>
      <c r="O154" s="78">
        <v>0</v>
      </c>
    </row>
    <row r="155" spans="2:15">
      <c r="B155" t="s">
        <v>1550</v>
      </c>
      <c r="C155" t="s">
        <v>1551</v>
      </c>
      <c r="D155" t="s">
        <v>100</v>
      </c>
      <c r="E155" t="s">
        <v>123</v>
      </c>
      <c r="F155" t="s">
        <v>1552</v>
      </c>
      <c r="G155" t="s">
        <v>799</v>
      </c>
      <c r="H155" t="s">
        <v>102</v>
      </c>
      <c r="I155" s="77">
        <v>266280.86</v>
      </c>
      <c r="J155" s="77">
        <v>759.4</v>
      </c>
      <c r="K155" s="77">
        <v>0</v>
      </c>
      <c r="L155" s="77">
        <v>2022.1368508400001</v>
      </c>
      <c r="M155" s="78">
        <v>6.7000000000000002E-3</v>
      </c>
      <c r="N155" s="78">
        <v>5.0000000000000001E-4</v>
      </c>
      <c r="O155" s="78">
        <v>1E-4</v>
      </c>
    </row>
    <row r="156" spans="2:15">
      <c r="B156" t="s">
        <v>1553</v>
      </c>
      <c r="C156" t="s">
        <v>1554</v>
      </c>
      <c r="D156" t="s">
        <v>100</v>
      </c>
      <c r="E156" t="s">
        <v>123</v>
      </c>
      <c r="F156" t="s">
        <v>1555</v>
      </c>
      <c r="G156" t="s">
        <v>853</v>
      </c>
      <c r="H156" t="s">
        <v>102</v>
      </c>
      <c r="I156" s="77">
        <v>55875.83</v>
      </c>
      <c r="J156" s="77">
        <v>9300</v>
      </c>
      <c r="K156" s="77">
        <v>0</v>
      </c>
      <c r="L156" s="77">
        <v>5196.45219</v>
      </c>
      <c r="M156" s="78">
        <v>6.3E-3</v>
      </c>
      <c r="N156" s="78">
        <v>1.4E-3</v>
      </c>
      <c r="O156" s="78">
        <v>2.0000000000000001E-4</v>
      </c>
    </row>
    <row r="157" spans="2:15">
      <c r="B157" t="s">
        <v>1556</v>
      </c>
      <c r="C157" t="s">
        <v>1557</v>
      </c>
      <c r="D157" t="s">
        <v>100</v>
      </c>
      <c r="E157" t="s">
        <v>123</v>
      </c>
      <c r="F157" t="s">
        <v>1558</v>
      </c>
      <c r="G157" t="s">
        <v>853</v>
      </c>
      <c r="H157" t="s">
        <v>102</v>
      </c>
      <c r="I157" s="77">
        <v>753799.79</v>
      </c>
      <c r="J157" s="77">
        <v>424.7</v>
      </c>
      <c r="K157" s="77">
        <v>0</v>
      </c>
      <c r="L157" s="77">
        <v>3201.3877081300002</v>
      </c>
      <c r="M157" s="78">
        <v>2.5999999999999999E-3</v>
      </c>
      <c r="N157" s="78">
        <v>8.0000000000000004E-4</v>
      </c>
      <c r="O157" s="78">
        <v>1E-4</v>
      </c>
    </row>
    <row r="158" spans="2:15">
      <c r="B158" t="s">
        <v>1559</v>
      </c>
      <c r="C158" t="s">
        <v>1560</v>
      </c>
      <c r="D158" t="s">
        <v>100</v>
      </c>
      <c r="E158" t="s">
        <v>123</v>
      </c>
      <c r="F158" t="s">
        <v>1561</v>
      </c>
      <c r="G158" t="s">
        <v>853</v>
      </c>
      <c r="H158" t="s">
        <v>102</v>
      </c>
      <c r="I158" s="77">
        <v>11759.01</v>
      </c>
      <c r="J158" s="77">
        <v>18850</v>
      </c>
      <c r="K158" s="77">
        <v>0</v>
      </c>
      <c r="L158" s="77">
        <v>2216.5733850000001</v>
      </c>
      <c r="M158" s="78">
        <v>5.1999999999999998E-3</v>
      </c>
      <c r="N158" s="78">
        <v>5.9999999999999995E-4</v>
      </c>
      <c r="O158" s="78">
        <v>1E-4</v>
      </c>
    </row>
    <row r="159" spans="2:15">
      <c r="B159" t="s">
        <v>1562</v>
      </c>
      <c r="C159" t="s">
        <v>1563</v>
      </c>
      <c r="D159" t="s">
        <v>100</v>
      </c>
      <c r="E159" t="s">
        <v>123</v>
      </c>
      <c r="F159" t="s">
        <v>1564</v>
      </c>
      <c r="G159" t="s">
        <v>853</v>
      </c>
      <c r="H159" t="s">
        <v>102</v>
      </c>
      <c r="I159" s="77">
        <v>84873.19</v>
      </c>
      <c r="J159" s="77">
        <v>226</v>
      </c>
      <c r="K159" s="77">
        <v>0</v>
      </c>
      <c r="L159" s="77">
        <v>191.81340940000001</v>
      </c>
      <c r="M159" s="78">
        <v>1.1999999999999999E-3</v>
      </c>
      <c r="N159" s="78">
        <v>1E-4</v>
      </c>
      <c r="O159" s="78">
        <v>0</v>
      </c>
    </row>
    <row r="160" spans="2:15">
      <c r="B160" t="s">
        <v>1565</v>
      </c>
      <c r="C160" t="s">
        <v>1566</v>
      </c>
      <c r="D160" t="s">
        <v>100</v>
      </c>
      <c r="E160" t="s">
        <v>123</v>
      </c>
      <c r="F160" t="s">
        <v>1567</v>
      </c>
      <c r="G160" t="s">
        <v>657</v>
      </c>
      <c r="H160" t="s">
        <v>102</v>
      </c>
      <c r="I160" s="77">
        <v>820724.05</v>
      </c>
      <c r="J160" s="77">
        <v>435.2</v>
      </c>
      <c r="K160" s="77">
        <v>0</v>
      </c>
      <c r="L160" s="77">
        <v>3571.7910655999999</v>
      </c>
      <c r="M160" s="78">
        <v>5.0000000000000001E-3</v>
      </c>
      <c r="N160" s="78">
        <v>8.9999999999999998E-4</v>
      </c>
      <c r="O160" s="78">
        <v>1E-4</v>
      </c>
    </row>
    <row r="161" spans="2:15">
      <c r="B161" t="s">
        <v>1568</v>
      </c>
      <c r="C161" t="s">
        <v>1569</v>
      </c>
      <c r="D161" t="s">
        <v>100</v>
      </c>
      <c r="E161" t="s">
        <v>123</v>
      </c>
      <c r="F161" t="s">
        <v>917</v>
      </c>
      <c r="G161" t="s">
        <v>360</v>
      </c>
      <c r="H161" t="s">
        <v>102</v>
      </c>
      <c r="I161" s="77">
        <v>929686.38</v>
      </c>
      <c r="J161" s="77">
        <v>470.9</v>
      </c>
      <c r="K161" s="77">
        <v>0</v>
      </c>
      <c r="L161" s="77">
        <v>4377.8931634199998</v>
      </c>
      <c r="M161" s="78">
        <v>1.3100000000000001E-2</v>
      </c>
      <c r="N161" s="78">
        <v>1.1999999999999999E-3</v>
      </c>
      <c r="O161" s="78">
        <v>2.0000000000000001E-4</v>
      </c>
    </row>
    <row r="162" spans="2:15">
      <c r="B162" t="s">
        <v>1570</v>
      </c>
      <c r="C162" t="s">
        <v>1571</v>
      </c>
      <c r="D162" t="s">
        <v>100</v>
      </c>
      <c r="E162" t="s">
        <v>123</v>
      </c>
      <c r="F162" t="s">
        <v>1572</v>
      </c>
      <c r="G162" t="s">
        <v>1573</v>
      </c>
      <c r="H162" t="s">
        <v>102</v>
      </c>
      <c r="I162" s="77">
        <v>2025978.52</v>
      </c>
      <c r="J162" s="77">
        <v>165.9</v>
      </c>
      <c r="K162" s="77">
        <v>0</v>
      </c>
      <c r="L162" s="77">
        <v>3361.09836468</v>
      </c>
      <c r="M162" s="78">
        <v>6.7999999999999996E-3</v>
      </c>
      <c r="N162" s="78">
        <v>8.9999999999999998E-4</v>
      </c>
      <c r="O162" s="78">
        <v>1E-4</v>
      </c>
    </row>
    <row r="163" spans="2:15">
      <c r="B163" t="s">
        <v>1574</v>
      </c>
      <c r="C163" t="s">
        <v>1575</v>
      </c>
      <c r="D163" t="s">
        <v>100</v>
      </c>
      <c r="E163" t="s">
        <v>123</v>
      </c>
      <c r="F163" t="s">
        <v>1576</v>
      </c>
      <c r="G163" t="s">
        <v>1573</v>
      </c>
      <c r="H163" t="s">
        <v>102</v>
      </c>
      <c r="I163" s="77">
        <v>0.04</v>
      </c>
      <c r="J163" s="77">
        <v>967.1</v>
      </c>
      <c r="K163" s="77">
        <v>0</v>
      </c>
      <c r="L163" s="77">
        <v>3.8684E-4</v>
      </c>
      <c r="M163" s="78">
        <v>0</v>
      </c>
      <c r="N163" s="78">
        <v>0</v>
      </c>
      <c r="O163" s="78">
        <v>0</v>
      </c>
    </row>
    <row r="164" spans="2:15">
      <c r="B164" t="s">
        <v>1577</v>
      </c>
      <c r="C164" t="s">
        <v>1578</v>
      </c>
      <c r="D164" t="s">
        <v>100</v>
      </c>
      <c r="E164" t="s">
        <v>123</v>
      </c>
      <c r="F164" t="s">
        <v>1579</v>
      </c>
      <c r="G164" t="s">
        <v>1580</v>
      </c>
      <c r="H164" t="s">
        <v>102</v>
      </c>
      <c r="I164" s="77">
        <v>601389.9</v>
      </c>
      <c r="J164" s="77">
        <v>669.3</v>
      </c>
      <c r="K164" s="77">
        <v>0</v>
      </c>
      <c r="L164" s="77">
        <v>4025.1026007</v>
      </c>
      <c r="M164" s="78">
        <v>6.4000000000000003E-3</v>
      </c>
      <c r="N164" s="78">
        <v>1.1000000000000001E-3</v>
      </c>
      <c r="O164" s="78">
        <v>1E-4</v>
      </c>
    </row>
    <row r="165" spans="2:15">
      <c r="B165" t="s">
        <v>1581</v>
      </c>
      <c r="C165" t="s">
        <v>1582</v>
      </c>
      <c r="D165" t="s">
        <v>100</v>
      </c>
      <c r="E165" t="s">
        <v>123</v>
      </c>
      <c r="F165" t="s">
        <v>1583</v>
      </c>
      <c r="G165" t="s">
        <v>125</v>
      </c>
      <c r="H165" t="s">
        <v>102</v>
      </c>
      <c r="I165" s="77">
        <v>3914.73</v>
      </c>
      <c r="J165" s="77">
        <v>7518</v>
      </c>
      <c r="K165" s="77">
        <v>0</v>
      </c>
      <c r="L165" s="77">
        <v>294.30940140000001</v>
      </c>
      <c r="M165" s="78">
        <v>2.9999999999999997E-4</v>
      </c>
      <c r="N165" s="78">
        <v>1E-4</v>
      </c>
      <c r="O165" s="78">
        <v>0</v>
      </c>
    </row>
    <row r="166" spans="2:15">
      <c r="B166" t="s">
        <v>1584</v>
      </c>
      <c r="C166" t="s">
        <v>1585</v>
      </c>
      <c r="D166" t="s">
        <v>100</v>
      </c>
      <c r="E166" t="s">
        <v>123</v>
      </c>
      <c r="F166" t="s">
        <v>1586</v>
      </c>
      <c r="G166" t="s">
        <v>125</v>
      </c>
      <c r="H166" t="s">
        <v>102</v>
      </c>
      <c r="I166" s="77">
        <v>675958.98</v>
      </c>
      <c r="J166" s="77">
        <v>129.69999999999999</v>
      </c>
      <c r="K166" s="77">
        <v>0</v>
      </c>
      <c r="L166" s="77">
        <v>876.71879706000004</v>
      </c>
      <c r="M166" s="78">
        <v>6.1999999999999998E-3</v>
      </c>
      <c r="N166" s="78">
        <v>2.0000000000000001E-4</v>
      </c>
      <c r="O166" s="78">
        <v>0</v>
      </c>
    </row>
    <row r="167" spans="2:15">
      <c r="B167" t="s">
        <v>1587</v>
      </c>
      <c r="C167" t="s">
        <v>1588</v>
      </c>
      <c r="D167" t="s">
        <v>100</v>
      </c>
      <c r="E167" t="s">
        <v>123</v>
      </c>
      <c r="F167" t="s">
        <v>1589</v>
      </c>
      <c r="G167" t="s">
        <v>125</v>
      </c>
      <c r="H167" t="s">
        <v>102</v>
      </c>
      <c r="I167" s="77">
        <v>170241.49</v>
      </c>
      <c r="J167" s="77">
        <v>372.1</v>
      </c>
      <c r="K167" s="77">
        <v>0</v>
      </c>
      <c r="L167" s="77">
        <v>633.46858428999997</v>
      </c>
      <c r="M167" s="78">
        <v>7.1000000000000004E-3</v>
      </c>
      <c r="N167" s="78">
        <v>2.0000000000000001E-4</v>
      </c>
      <c r="O167" s="78">
        <v>0</v>
      </c>
    </row>
    <row r="168" spans="2:15">
      <c r="B168" t="s">
        <v>1590</v>
      </c>
      <c r="C168" t="s">
        <v>1591</v>
      </c>
      <c r="D168" t="s">
        <v>100</v>
      </c>
      <c r="E168" t="s">
        <v>123</v>
      </c>
      <c r="F168" t="s">
        <v>1592</v>
      </c>
      <c r="G168" t="s">
        <v>125</v>
      </c>
      <c r="H168" t="s">
        <v>102</v>
      </c>
      <c r="I168" s="77">
        <v>55278.65</v>
      </c>
      <c r="J168" s="77">
        <v>540</v>
      </c>
      <c r="K168" s="77">
        <v>0</v>
      </c>
      <c r="L168" s="77">
        <v>298.50470999999999</v>
      </c>
      <c r="M168" s="78">
        <v>7.3000000000000001E-3</v>
      </c>
      <c r="N168" s="78">
        <v>1E-4</v>
      </c>
      <c r="O168" s="78">
        <v>0</v>
      </c>
    </row>
    <row r="169" spans="2:15">
      <c r="B169" t="s">
        <v>1593</v>
      </c>
      <c r="C169" t="s">
        <v>1594</v>
      </c>
      <c r="D169" t="s">
        <v>100</v>
      </c>
      <c r="E169" t="s">
        <v>123</v>
      </c>
      <c r="F169" t="s">
        <v>1595</v>
      </c>
      <c r="G169" t="s">
        <v>125</v>
      </c>
      <c r="H169" t="s">
        <v>102</v>
      </c>
      <c r="I169" s="77">
        <v>450613.19</v>
      </c>
      <c r="J169" s="77">
        <v>241</v>
      </c>
      <c r="K169" s="77">
        <v>0</v>
      </c>
      <c r="L169" s="77">
        <v>1085.9777879000001</v>
      </c>
      <c r="M169" s="78">
        <v>5.8999999999999999E-3</v>
      </c>
      <c r="N169" s="78">
        <v>2.9999999999999997E-4</v>
      </c>
      <c r="O169" s="78">
        <v>0</v>
      </c>
    </row>
    <row r="170" spans="2:15">
      <c r="B170" t="s">
        <v>1596</v>
      </c>
      <c r="C170" t="s">
        <v>1597</v>
      </c>
      <c r="D170" t="s">
        <v>100</v>
      </c>
      <c r="E170" t="s">
        <v>123</v>
      </c>
      <c r="F170" t="s">
        <v>1598</v>
      </c>
      <c r="G170" t="s">
        <v>1382</v>
      </c>
      <c r="H170" t="s">
        <v>102</v>
      </c>
      <c r="I170" s="77">
        <v>169732</v>
      </c>
      <c r="J170" s="77">
        <v>171.5</v>
      </c>
      <c r="K170" s="77">
        <v>0</v>
      </c>
      <c r="L170" s="77">
        <v>291.09037999999998</v>
      </c>
      <c r="M170" s="78">
        <v>1.6999999999999999E-3</v>
      </c>
      <c r="N170" s="78">
        <v>1E-4</v>
      </c>
      <c r="O170" s="78">
        <v>0</v>
      </c>
    </row>
    <row r="171" spans="2:15">
      <c r="B171" t="s">
        <v>1599</v>
      </c>
      <c r="C171" t="s">
        <v>1600</v>
      </c>
      <c r="D171" t="s">
        <v>100</v>
      </c>
      <c r="E171" t="s">
        <v>123</v>
      </c>
      <c r="F171" t="s">
        <v>1601</v>
      </c>
      <c r="G171" t="s">
        <v>1382</v>
      </c>
      <c r="H171" t="s">
        <v>102</v>
      </c>
      <c r="I171" s="77">
        <v>704743.66</v>
      </c>
      <c r="J171" s="77">
        <v>17.600000000000001</v>
      </c>
      <c r="K171" s="77">
        <v>0</v>
      </c>
      <c r="L171" s="77">
        <v>124.03488416</v>
      </c>
      <c r="M171" s="78">
        <v>6.7999999999999996E-3</v>
      </c>
      <c r="N171" s="78">
        <v>0</v>
      </c>
      <c r="O171" s="78">
        <v>0</v>
      </c>
    </row>
    <row r="172" spans="2:15">
      <c r="B172" t="s">
        <v>1602</v>
      </c>
      <c r="C172" t="s">
        <v>1603</v>
      </c>
      <c r="D172" t="s">
        <v>100</v>
      </c>
      <c r="E172" t="s">
        <v>123</v>
      </c>
      <c r="F172" t="s">
        <v>1604</v>
      </c>
      <c r="G172" t="s">
        <v>1382</v>
      </c>
      <c r="H172" t="s">
        <v>102</v>
      </c>
      <c r="I172" s="77">
        <v>112947.5</v>
      </c>
      <c r="J172" s="77">
        <v>591.1</v>
      </c>
      <c r="K172" s="77">
        <v>0</v>
      </c>
      <c r="L172" s="77">
        <v>667.63267250000001</v>
      </c>
      <c r="M172" s="78">
        <v>5.1999999999999998E-3</v>
      </c>
      <c r="N172" s="78">
        <v>2.0000000000000001E-4</v>
      </c>
      <c r="O172" s="78">
        <v>0</v>
      </c>
    </row>
    <row r="173" spans="2:15">
      <c r="B173" t="s">
        <v>1605</v>
      </c>
      <c r="C173" t="s">
        <v>1606</v>
      </c>
      <c r="D173" t="s">
        <v>100</v>
      </c>
      <c r="E173" t="s">
        <v>123</v>
      </c>
      <c r="F173" t="s">
        <v>1607</v>
      </c>
      <c r="G173" t="s">
        <v>744</v>
      </c>
      <c r="H173" t="s">
        <v>102</v>
      </c>
      <c r="I173" s="77">
        <v>423400.36</v>
      </c>
      <c r="J173" s="77">
        <v>93.6</v>
      </c>
      <c r="K173" s="77">
        <v>0</v>
      </c>
      <c r="L173" s="77">
        <v>396.30273696</v>
      </c>
      <c r="M173" s="78">
        <v>2.3999999999999998E-3</v>
      </c>
      <c r="N173" s="78">
        <v>1E-4</v>
      </c>
      <c r="O173" s="78">
        <v>0</v>
      </c>
    </row>
    <row r="174" spans="2:15">
      <c r="B174" t="s">
        <v>1608</v>
      </c>
      <c r="C174" t="s">
        <v>1609</v>
      </c>
      <c r="D174" t="s">
        <v>100</v>
      </c>
      <c r="E174" t="s">
        <v>123</v>
      </c>
      <c r="F174" t="s">
        <v>1610</v>
      </c>
      <c r="G174" t="s">
        <v>744</v>
      </c>
      <c r="H174" t="s">
        <v>102</v>
      </c>
      <c r="I174" s="77">
        <v>281555.12</v>
      </c>
      <c r="J174" s="77">
        <v>268</v>
      </c>
      <c r="K174" s="77">
        <v>0</v>
      </c>
      <c r="L174" s="77">
        <v>754.56772160000003</v>
      </c>
      <c r="M174" s="78">
        <v>2.3E-3</v>
      </c>
      <c r="N174" s="78">
        <v>2.0000000000000001E-4</v>
      </c>
      <c r="O174" s="78">
        <v>0</v>
      </c>
    </row>
    <row r="175" spans="2:15">
      <c r="B175" t="s">
        <v>1611</v>
      </c>
      <c r="C175" t="s">
        <v>1612</v>
      </c>
      <c r="D175" t="s">
        <v>100</v>
      </c>
      <c r="E175" t="s">
        <v>123</v>
      </c>
      <c r="F175" t="s">
        <v>1613</v>
      </c>
      <c r="G175" t="s">
        <v>744</v>
      </c>
      <c r="H175" t="s">
        <v>102</v>
      </c>
      <c r="I175" s="77">
        <v>374519.3</v>
      </c>
      <c r="J175" s="77">
        <v>716.9</v>
      </c>
      <c r="K175" s="77">
        <v>0</v>
      </c>
      <c r="L175" s="77">
        <v>2684.9288617000002</v>
      </c>
      <c r="M175" s="78">
        <v>2.7000000000000001E-3</v>
      </c>
      <c r="N175" s="78">
        <v>6.9999999999999999E-4</v>
      </c>
      <c r="O175" s="78">
        <v>1E-4</v>
      </c>
    </row>
    <row r="176" spans="2:15">
      <c r="B176" t="s">
        <v>1614</v>
      </c>
      <c r="C176" t="s">
        <v>1615</v>
      </c>
      <c r="D176" t="s">
        <v>100</v>
      </c>
      <c r="E176" t="s">
        <v>123</v>
      </c>
      <c r="F176" t="s">
        <v>1616</v>
      </c>
      <c r="G176" t="s">
        <v>127</v>
      </c>
      <c r="H176" t="s">
        <v>102</v>
      </c>
      <c r="I176" s="77">
        <v>365599.93</v>
      </c>
      <c r="J176" s="77">
        <v>426.8</v>
      </c>
      <c r="K176" s="77">
        <v>0</v>
      </c>
      <c r="L176" s="77">
        <v>1560.3805012400001</v>
      </c>
      <c r="M176" s="78">
        <v>6.6E-3</v>
      </c>
      <c r="N176" s="78">
        <v>4.0000000000000002E-4</v>
      </c>
      <c r="O176" s="78">
        <v>1E-4</v>
      </c>
    </row>
    <row r="177" spans="2:15">
      <c r="B177" t="s">
        <v>1617</v>
      </c>
      <c r="C177" t="s">
        <v>1618</v>
      </c>
      <c r="D177" t="s">
        <v>100</v>
      </c>
      <c r="E177" t="s">
        <v>123</v>
      </c>
      <c r="F177" t="s">
        <v>1619</v>
      </c>
      <c r="G177" t="s">
        <v>127</v>
      </c>
      <c r="H177" t="s">
        <v>102</v>
      </c>
      <c r="I177" s="77">
        <v>160765.56</v>
      </c>
      <c r="J177" s="77">
        <v>2113</v>
      </c>
      <c r="K177" s="77">
        <v>0</v>
      </c>
      <c r="L177" s="77">
        <v>3396.9762827999998</v>
      </c>
      <c r="M177" s="78">
        <v>9.4999999999999998E-3</v>
      </c>
      <c r="N177" s="78">
        <v>8.9999999999999998E-4</v>
      </c>
      <c r="O177" s="78">
        <v>1E-4</v>
      </c>
    </row>
    <row r="178" spans="2:15">
      <c r="B178" t="s">
        <v>1620</v>
      </c>
      <c r="C178" t="s">
        <v>1621</v>
      </c>
      <c r="D178" t="s">
        <v>100</v>
      </c>
      <c r="E178" t="s">
        <v>123</v>
      </c>
      <c r="F178" t="s">
        <v>1622</v>
      </c>
      <c r="G178" t="s">
        <v>127</v>
      </c>
      <c r="H178" t="s">
        <v>102</v>
      </c>
      <c r="I178" s="77">
        <v>61526.49</v>
      </c>
      <c r="J178" s="77">
        <v>1870</v>
      </c>
      <c r="K178" s="77">
        <v>0</v>
      </c>
      <c r="L178" s="77">
        <v>1150.545363</v>
      </c>
      <c r="M178" s="78">
        <v>9.4000000000000004E-3</v>
      </c>
      <c r="N178" s="78">
        <v>2.9999999999999997E-4</v>
      </c>
      <c r="O178" s="78">
        <v>0</v>
      </c>
    </row>
    <row r="179" spans="2:15">
      <c r="B179" t="s">
        <v>1623</v>
      </c>
      <c r="C179" t="s">
        <v>1624</v>
      </c>
      <c r="D179" t="s">
        <v>100</v>
      </c>
      <c r="E179" t="s">
        <v>123</v>
      </c>
      <c r="F179" t="s">
        <v>1625</v>
      </c>
      <c r="G179" t="s">
        <v>127</v>
      </c>
      <c r="H179" t="s">
        <v>102</v>
      </c>
      <c r="I179" s="77">
        <v>653293.16</v>
      </c>
      <c r="J179" s="77">
        <v>405.3</v>
      </c>
      <c r="K179" s="77">
        <v>0</v>
      </c>
      <c r="L179" s="77">
        <v>2647.7971774799998</v>
      </c>
      <c r="M179" s="78">
        <v>8.2000000000000007E-3</v>
      </c>
      <c r="N179" s="78">
        <v>6.9999999999999999E-4</v>
      </c>
      <c r="O179" s="78">
        <v>1E-4</v>
      </c>
    </row>
    <row r="180" spans="2:15">
      <c r="B180" t="s">
        <v>1626</v>
      </c>
      <c r="C180" t="s">
        <v>1627</v>
      </c>
      <c r="D180" t="s">
        <v>100</v>
      </c>
      <c r="E180" t="s">
        <v>123</v>
      </c>
      <c r="F180" t="s">
        <v>1628</v>
      </c>
      <c r="G180" t="s">
        <v>127</v>
      </c>
      <c r="H180" t="s">
        <v>102</v>
      </c>
      <c r="I180" s="77">
        <v>948175.84</v>
      </c>
      <c r="J180" s="77">
        <v>500.1</v>
      </c>
      <c r="K180" s="77">
        <v>0</v>
      </c>
      <c r="L180" s="77">
        <v>4741.8273758400001</v>
      </c>
      <c r="M180" s="78">
        <v>1.04E-2</v>
      </c>
      <c r="N180" s="78">
        <v>1.1999999999999999E-3</v>
      </c>
      <c r="O180" s="78">
        <v>2.0000000000000001E-4</v>
      </c>
    </row>
    <row r="181" spans="2:15">
      <c r="B181" t="s">
        <v>1629</v>
      </c>
      <c r="C181" t="s">
        <v>1630</v>
      </c>
      <c r="D181" t="s">
        <v>100</v>
      </c>
      <c r="E181" t="s">
        <v>123</v>
      </c>
      <c r="F181" t="s">
        <v>1631</v>
      </c>
      <c r="G181" t="s">
        <v>127</v>
      </c>
      <c r="H181" t="s">
        <v>102</v>
      </c>
      <c r="I181" s="77">
        <v>98263.4</v>
      </c>
      <c r="J181" s="77">
        <v>1493</v>
      </c>
      <c r="K181" s="77">
        <v>0</v>
      </c>
      <c r="L181" s="77">
        <v>1467.0725620000001</v>
      </c>
      <c r="M181" s="78">
        <v>8.5000000000000006E-3</v>
      </c>
      <c r="N181" s="78">
        <v>4.0000000000000002E-4</v>
      </c>
      <c r="O181" s="78">
        <v>1E-4</v>
      </c>
    </row>
    <row r="182" spans="2:15">
      <c r="B182" t="s">
        <v>1632</v>
      </c>
      <c r="C182" t="s">
        <v>1633</v>
      </c>
      <c r="D182" t="s">
        <v>100</v>
      </c>
      <c r="E182" t="s">
        <v>123</v>
      </c>
      <c r="F182" t="s">
        <v>1634</v>
      </c>
      <c r="G182" t="s">
        <v>129</v>
      </c>
      <c r="H182" t="s">
        <v>102</v>
      </c>
      <c r="I182" s="77">
        <v>56240.99</v>
      </c>
      <c r="J182" s="77">
        <v>2240</v>
      </c>
      <c r="K182" s="77">
        <v>0</v>
      </c>
      <c r="L182" s="77">
        <v>1259.798176</v>
      </c>
      <c r="M182" s="78">
        <v>4.7999999999999996E-3</v>
      </c>
      <c r="N182" s="78">
        <v>2.9999999999999997E-4</v>
      </c>
      <c r="O182" s="78">
        <v>0</v>
      </c>
    </row>
    <row r="183" spans="2:15">
      <c r="B183" t="s">
        <v>1635</v>
      </c>
      <c r="C183" t="s">
        <v>1636</v>
      </c>
      <c r="D183" t="s">
        <v>100</v>
      </c>
      <c r="E183" t="s">
        <v>123</v>
      </c>
      <c r="F183" t="s">
        <v>1637</v>
      </c>
      <c r="G183" t="s">
        <v>129</v>
      </c>
      <c r="H183" t="s">
        <v>102</v>
      </c>
      <c r="I183" s="77">
        <v>1104987.29</v>
      </c>
      <c r="J183" s="77">
        <v>53.2</v>
      </c>
      <c r="K183" s="77">
        <v>0</v>
      </c>
      <c r="L183" s="77">
        <v>587.85323828000003</v>
      </c>
      <c r="M183" s="78">
        <v>8.0000000000000002E-3</v>
      </c>
      <c r="N183" s="78">
        <v>2.0000000000000001E-4</v>
      </c>
      <c r="O183" s="78">
        <v>0</v>
      </c>
    </row>
    <row r="184" spans="2:15">
      <c r="B184" t="s">
        <v>1638</v>
      </c>
      <c r="C184" t="s">
        <v>1639</v>
      </c>
      <c r="D184" t="s">
        <v>100</v>
      </c>
      <c r="E184" t="s">
        <v>123</v>
      </c>
      <c r="F184" t="s">
        <v>1640</v>
      </c>
      <c r="G184" t="s">
        <v>129</v>
      </c>
      <c r="H184" t="s">
        <v>102</v>
      </c>
      <c r="I184" s="77">
        <v>157544.16</v>
      </c>
      <c r="J184" s="77">
        <v>47.4</v>
      </c>
      <c r="K184" s="77">
        <v>0</v>
      </c>
      <c r="L184" s="77">
        <v>74.675931840000004</v>
      </c>
      <c r="M184" s="78">
        <v>4.0000000000000001E-3</v>
      </c>
      <c r="N184" s="78">
        <v>0</v>
      </c>
      <c r="O184" s="78">
        <v>0</v>
      </c>
    </row>
    <row r="185" spans="2:15">
      <c r="B185" s="79" t="s">
        <v>1641</v>
      </c>
      <c r="E185" s="16"/>
      <c r="F185" s="16"/>
      <c r="G185" s="16"/>
      <c r="I185" s="81">
        <v>0</v>
      </c>
      <c r="K185" s="81">
        <v>0</v>
      </c>
      <c r="L185" s="81">
        <v>0</v>
      </c>
      <c r="N185" s="80">
        <v>0</v>
      </c>
      <c r="O185" s="80">
        <v>0</v>
      </c>
    </row>
    <row r="186" spans="2:15">
      <c r="B186" t="s">
        <v>210</v>
      </c>
      <c r="C186" t="s">
        <v>210</v>
      </c>
      <c r="E186" s="16"/>
      <c r="F186" s="16"/>
      <c r="G186" t="s">
        <v>210</v>
      </c>
      <c r="H186" t="s">
        <v>210</v>
      </c>
      <c r="I186" s="77">
        <v>0</v>
      </c>
      <c r="J186" s="77">
        <v>0</v>
      </c>
      <c r="L186" s="77">
        <v>0</v>
      </c>
      <c r="M186" s="78">
        <v>0</v>
      </c>
      <c r="N186" s="78">
        <v>0</v>
      </c>
      <c r="O186" s="78">
        <v>0</v>
      </c>
    </row>
    <row r="187" spans="2:15">
      <c r="B187" s="79" t="s">
        <v>235</v>
      </c>
      <c r="E187" s="16"/>
      <c r="F187" s="16"/>
      <c r="G187" s="16"/>
      <c r="I187" s="81">
        <v>10779490.26</v>
      </c>
      <c r="K187" s="81">
        <v>666.54047000000003</v>
      </c>
      <c r="L187" s="81">
        <v>1120451.2508464514</v>
      </c>
      <c r="N187" s="80">
        <v>0.29459999999999997</v>
      </c>
      <c r="O187" s="80">
        <v>4.1300000000000003E-2</v>
      </c>
    </row>
    <row r="188" spans="2:15">
      <c r="B188" s="79" t="s">
        <v>340</v>
      </c>
      <c r="E188" s="16"/>
      <c r="F188" s="16"/>
      <c r="G188" s="16"/>
      <c r="I188" s="81">
        <v>5644396.9100000001</v>
      </c>
      <c r="K188" s="81">
        <v>0</v>
      </c>
      <c r="L188" s="81">
        <v>358638.32310036634</v>
      </c>
      <c r="N188" s="80">
        <v>9.4299999999999995E-2</v>
      </c>
      <c r="O188" s="80">
        <v>1.32E-2</v>
      </c>
    </row>
    <row r="189" spans="2:15">
      <c r="B189" t="s">
        <v>1642</v>
      </c>
      <c r="C189" t="s">
        <v>1643</v>
      </c>
      <c r="D189" t="s">
        <v>1644</v>
      </c>
      <c r="E189" t="s">
        <v>930</v>
      </c>
      <c r="F189" t="s">
        <v>1645</v>
      </c>
      <c r="G189" t="s">
        <v>1001</v>
      </c>
      <c r="H189" t="s">
        <v>106</v>
      </c>
      <c r="I189" s="77">
        <v>22379.49</v>
      </c>
      <c r="J189" s="77">
        <v>4109</v>
      </c>
      <c r="K189" s="77">
        <v>0</v>
      </c>
      <c r="L189" s="77">
        <v>3539.4374165408999</v>
      </c>
      <c r="M189" s="78">
        <v>1E-4</v>
      </c>
      <c r="N189" s="78">
        <v>8.9999999999999998E-4</v>
      </c>
      <c r="O189" s="78">
        <v>1E-4</v>
      </c>
    </row>
    <row r="190" spans="2:15">
      <c r="B190" t="s">
        <v>1646</v>
      </c>
      <c r="C190" t="s">
        <v>1647</v>
      </c>
      <c r="D190" t="s">
        <v>1648</v>
      </c>
      <c r="E190" t="s">
        <v>930</v>
      </c>
      <c r="F190" t="s">
        <v>1649</v>
      </c>
      <c r="G190" t="s">
        <v>993</v>
      </c>
      <c r="H190" t="s">
        <v>106</v>
      </c>
      <c r="I190" s="77">
        <v>39254.69</v>
      </c>
      <c r="J190" s="77">
        <v>1832</v>
      </c>
      <c r="K190" s="77">
        <v>0</v>
      </c>
      <c r="L190" s="77">
        <v>2767.9926491592</v>
      </c>
      <c r="M190" s="78">
        <v>8.0000000000000004E-4</v>
      </c>
      <c r="N190" s="78">
        <v>6.9999999999999999E-4</v>
      </c>
      <c r="O190" s="78">
        <v>1E-4</v>
      </c>
    </row>
    <row r="191" spans="2:15">
      <c r="B191" t="s">
        <v>1650</v>
      </c>
      <c r="C191" t="s">
        <v>1651</v>
      </c>
      <c r="D191" t="s">
        <v>1644</v>
      </c>
      <c r="E191" t="s">
        <v>930</v>
      </c>
      <c r="F191" t="s">
        <v>1652</v>
      </c>
      <c r="G191" t="s">
        <v>1036</v>
      </c>
      <c r="H191" t="s">
        <v>106</v>
      </c>
      <c r="I191" s="77">
        <v>29561.919999999998</v>
      </c>
      <c r="J191" s="77">
        <v>2381</v>
      </c>
      <c r="K191" s="77">
        <v>0</v>
      </c>
      <c r="L191" s="77">
        <v>2709.1929942048</v>
      </c>
      <c r="M191" s="78">
        <v>8.0000000000000004E-4</v>
      </c>
      <c r="N191" s="78">
        <v>6.9999999999999999E-4</v>
      </c>
      <c r="O191" s="78">
        <v>1E-4</v>
      </c>
    </row>
    <row r="192" spans="2:15">
      <c r="B192" t="s">
        <v>1653</v>
      </c>
      <c r="C192" t="s">
        <v>1654</v>
      </c>
      <c r="D192" t="s">
        <v>1644</v>
      </c>
      <c r="E192" t="s">
        <v>930</v>
      </c>
      <c r="F192" t="s">
        <v>1174</v>
      </c>
      <c r="G192" t="s">
        <v>948</v>
      </c>
      <c r="H192" t="s">
        <v>106</v>
      </c>
      <c r="I192" s="77">
        <v>88657.4</v>
      </c>
      <c r="J192" s="77">
        <v>6955</v>
      </c>
      <c r="K192" s="77">
        <v>0</v>
      </c>
      <c r="L192" s="77">
        <v>23733.404232329998</v>
      </c>
      <c r="M192" s="78">
        <v>1.5E-3</v>
      </c>
      <c r="N192" s="78">
        <v>6.1999999999999998E-3</v>
      </c>
      <c r="O192" s="78">
        <v>8.9999999999999998E-4</v>
      </c>
    </row>
    <row r="193" spans="2:15">
      <c r="B193" t="s">
        <v>1655</v>
      </c>
      <c r="C193" t="s">
        <v>1656</v>
      </c>
      <c r="D193" t="s">
        <v>1648</v>
      </c>
      <c r="E193" t="s">
        <v>930</v>
      </c>
      <c r="F193" t="s">
        <v>1657</v>
      </c>
      <c r="G193" t="s">
        <v>1084</v>
      </c>
      <c r="H193" t="s">
        <v>106</v>
      </c>
      <c r="I193" s="77">
        <v>61909.23</v>
      </c>
      <c r="J193" s="77">
        <v>3095</v>
      </c>
      <c r="K193" s="77">
        <v>0</v>
      </c>
      <c r="L193" s="77">
        <v>7375.0329830564997</v>
      </c>
      <c r="M193" s="78">
        <v>6.9999999999999999E-4</v>
      </c>
      <c r="N193" s="78">
        <v>1.9E-3</v>
      </c>
      <c r="O193" s="78">
        <v>2.9999999999999997E-4</v>
      </c>
    </row>
    <row r="194" spans="2:15">
      <c r="B194" t="s">
        <v>1658</v>
      </c>
      <c r="C194" t="s">
        <v>1659</v>
      </c>
      <c r="D194" t="s">
        <v>1648</v>
      </c>
      <c r="E194" t="s">
        <v>930</v>
      </c>
      <c r="F194" t="s">
        <v>1660</v>
      </c>
      <c r="G194" t="s">
        <v>1081</v>
      </c>
      <c r="H194" t="s">
        <v>106</v>
      </c>
      <c r="I194" s="77">
        <v>103072.57</v>
      </c>
      <c r="J194" s="77">
        <v>169</v>
      </c>
      <c r="K194" s="77">
        <v>0</v>
      </c>
      <c r="L194" s="77">
        <v>670.46748406170002</v>
      </c>
      <c r="M194" s="78">
        <v>3.7000000000000002E-3</v>
      </c>
      <c r="N194" s="78">
        <v>2.0000000000000001E-4</v>
      </c>
      <c r="O194" s="78">
        <v>0</v>
      </c>
    </row>
    <row r="195" spans="2:15">
      <c r="B195" t="s">
        <v>1661</v>
      </c>
      <c r="C195" t="s">
        <v>1662</v>
      </c>
      <c r="D195" t="s">
        <v>1648</v>
      </c>
      <c r="E195" t="s">
        <v>930</v>
      </c>
      <c r="F195" t="s">
        <v>1663</v>
      </c>
      <c r="G195" t="s">
        <v>1081</v>
      </c>
      <c r="H195" t="s">
        <v>106</v>
      </c>
      <c r="I195" s="77">
        <v>54298.89</v>
      </c>
      <c r="J195" s="77">
        <v>1428.9995999999978</v>
      </c>
      <c r="K195" s="77">
        <v>0</v>
      </c>
      <c r="L195" s="77">
        <v>2986.5581145612</v>
      </c>
      <c r="M195" s="78">
        <v>2.3E-3</v>
      </c>
      <c r="N195" s="78">
        <v>8.0000000000000004E-4</v>
      </c>
      <c r="O195" s="78">
        <v>1E-4</v>
      </c>
    </row>
    <row r="196" spans="2:15">
      <c r="B196" t="s">
        <v>1664</v>
      </c>
      <c r="C196" t="s">
        <v>1665</v>
      </c>
      <c r="D196" t="s">
        <v>1644</v>
      </c>
      <c r="E196" t="s">
        <v>930</v>
      </c>
      <c r="F196" t="s">
        <v>1666</v>
      </c>
      <c r="G196" t="s">
        <v>1667</v>
      </c>
      <c r="H196" t="s">
        <v>106</v>
      </c>
      <c r="I196" s="77">
        <v>40370.15</v>
      </c>
      <c r="J196" s="77">
        <v>3884</v>
      </c>
      <c r="K196" s="77">
        <v>0</v>
      </c>
      <c r="L196" s="77">
        <v>6035.1420334739996</v>
      </c>
      <c r="M196" s="78">
        <v>2.0000000000000001E-4</v>
      </c>
      <c r="N196" s="78">
        <v>1.6000000000000001E-3</v>
      </c>
      <c r="O196" s="78">
        <v>2.0000000000000001E-4</v>
      </c>
    </row>
    <row r="197" spans="2:15">
      <c r="B197" t="s">
        <v>1668</v>
      </c>
      <c r="C197" t="s">
        <v>1669</v>
      </c>
      <c r="D197" t="s">
        <v>1648</v>
      </c>
      <c r="E197" t="s">
        <v>930</v>
      </c>
      <c r="F197" t="s">
        <v>1670</v>
      </c>
      <c r="G197" t="s">
        <v>1671</v>
      </c>
      <c r="H197" t="s">
        <v>106</v>
      </c>
      <c r="I197" s="77">
        <v>38348.129999999997</v>
      </c>
      <c r="J197" s="77">
        <v>13074</v>
      </c>
      <c r="K197" s="77">
        <v>0</v>
      </c>
      <c r="L197" s="77">
        <v>19297.479252853798</v>
      </c>
      <c r="M197" s="78">
        <v>6.9999999999999999E-4</v>
      </c>
      <c r="N197" s="78">
        <v>5.1000000000000004E-3</v>
      </c>
      <c r="O197" s="78">
        <v>6.9999999999999999E-4</v>
      </c>
    </row>
    <row r="198" spans="2:15">
      <c r="B198" t="s">
        <v>1672</v>
      </c>
      <c r="C198" t="s">
        <v>1673</v>
      </c>
      <c r="D198" t="s">
        <v>1648</v>
      </c>
      <c r="E198" t="s">
        <v>930</v>
      </c>
      <c r="F198" t="s">
        <v>1332</v>
      </c>
      <c r="G198" t="s">
        <v>1671</v>
      </c>
      <c r="H198" t="s">
        <v>106</v>
      </c>
      <c r="I198" s="77">
        <v>94473.96</v>
      </c>
      <c r="J198" s="77">
        <v>6371</v>
      </c>
      <c r="K198" s="77">
        <v>0</v>
      </c>
      <c r="L198" s="77">
        <v>23166.884631668399</v>
      </c>
      <c r="M198" s="78">
        <v>2.0999999999999999E-3</v>
      </c>
      <c r="N198" s="78">
        <v>6.1000000000000004E-3</v>
      </c>
      <c r="O198" s="78">
        <v>8.9999999999999998E-4</v>
      </c>
    </row>
    <row r="199" spans="2:15">
      <c r="B199" t="s">
        <v>1674</v>
      </c>
      <c r="C199" t="s">
        <v>1675</v>
      </c>
      <c r="D199" t="s">
        <v>1648</v>
      </c>
      <c r="E199" t="s">
        <v>930</v>
      </c>
      <c r="F199" t="s">
        <v>1676</v>
      </c>
      <c r="G199" t="s">
        <v>1039</v>
      </c>
      <c r="H199" t="s">
        <v>106</v>
      </c>
      <c r="I199" s="77">
        <v>32166.080000000002</v>
      </c>
      <c r="J199" s="77">
        <v>2533</v>
      </c>
      <c r="K199" s="77">
        <v>0</v>
      </c>
      <c r="L199" s="77">
        <v>3136.0374378336001</v>
      </c>
      <c r="M199" s="78">
        <v>2.9999999999999997E-4</v>
      </c>
      <c r="N199" s="78">
        <v>8.0000000000000004E-4</v>
      </c>
      <c r="O199" s="78">
        <v>1E-4</v>
      </c>
    </row>
    <row r="200" spans="2:15">
      <c r="B200" t="s">
        <v>1677</v>
      </c>
      <c r="C200" t="s">
        <v>1678</v>
      </c>
      <c r="D200" t="s">
        <v>1648</v>
      </c>
      <c r="E200" t="s">
        <v>930</v>
      </c>
      <c r="F200" t="s">
        <v>1679</v>
      </c>
      <c r="G200" t="s">
        <v>1039</v>
      </c>
      <c r="H200" t="s">
        <v>106</v>
      </c>
      <c r="I200" s="77">
        <v>8296.07</v>
      </c>
      <c r="J200" s="77">
        <v>15887</v>
      </c>
      <c r="K200" s="77">
        <v>0</v>
      </c>
      <c r="L200" s="77">
        <v>5072.9690708240996</v>
      </c>
      <c r="M200" s="78">
        <v>2.0000000000000001E-4</v>
      </c>
      <c r="N200" s="78">
        <v>1.2999999999999999E-3</v>
      </c>
      <c r="O200" s="78">
        <v>2.0000000000000001E-4</v>
      </c>
    </row>
    <row r="201" spans="2:15">
      <c r="B201" t="s">
        <v>1680</v>
      </c>
      <c r="C201" t="s">
        <v>1681</v>
      </c>
      <c r="D201" t="s">
        <v>1644</v>
      </c>
      <c r="E201" t="s">
        <v>930</v>
      </c>
      <c r="F201" t="s">
        <v>1682</v>
      </c>
      <c r="G201" t="s">
        <v>1039</v>
      </c>
      <c r="H201" t="s">
        <v>106</v>
      </c>
      <c r="I201" s="77">
        <v>61857.57</v>
      </c>
      <c r="J201" s="77">
        <v>451</v>
      </c>
      <c r="K201" s="77">
        <v>0</v>
      </c>
      <c r="L201" s="77">
        <v>1073.7849390542999</v>
      </c>
      <c r="M201" s="78">
        <v>5.9999999999999995E-4</v>
      </c>
      <c r="N201" s="78">
        <v>2.9999999999999997E-4</v>
      </c>
      <c r="O201" s="78">
        <v>0</v>
      </c>
    </row>
    <row r="202" spans="2:15">
      <c r="B202" t="s">
        <v>1683</v>
      </c>
      <c r="C202" t="s">
        <v>1684</v>
      </c>
      <c r="D202" t="s">
        <v>1644</v>
      </c>
      <c r="E202" t="s">
        <v>930</v>
      </c>
      <c r="F202" t="s">
        <v>1685</v>
      </c>
      <c r="G202" t="s">
        <v>1039</v>
      </c>
      <c r="H202" t="s">
        <v>106</v>
      </c>
      <c r="I202" s="77">
        <v>132915.84</v>
      </c>
      <c r="J202" s="77">
        <v>578</v>
      </c>
      <c r="K202" s="77">
        <v>0</v>
      </c>
      <c r="L202" s="77">
        <v>2957.0079339648</v>
      </c>
      <c r="M202" s="78">
        <v>1.6999999999999999E-3</v>
      </c>
      <c r="N202" s="78">
        <v>8.0000000000000004E-4</v>
      </c>
      <c r="O202" s="78">
        <v>1E-4</v>
      </c>
    </row>
    <row r="203" spans="2:15">
      <c r="B203" t="s">
        <v>1686</v>
      </c>
      <c r="C203" t="s">
        <v>1687</v>
      </c>
      <c r="D203" t="s">
        <v>1648</v>
      </c>
      <c r="E203" t="s">
        <v>930</v>
      </c>
      <c r="F203" t="s">
        <v>1688</v>
      </c>
      <c r="G203" t="s">
        <v>1039</v>
      </c>
      <c r="H203" t="s">
        <v>120</v>
      </c>
      <c r="I203" s="77">
        <v>1113948.56</v>
      </c>
      <c r="J203" s="77">
        <v>3.7</v>
      </c>
      <c r="K203" s="77">
        <v>0</v>
      </c>
      <c r="L203" s="77">
        <v>101.465786905296</v>
      </c>
      <c r="M203" s="78">
        <v>2.0999999999999999E-3</v>
      </c>
      <c r="N203" s="78">
        <v>0</v>
      </c>
      <c r="O203" s="78">
        <v>0</v>
      </c>
    </row>
    <row r="204" spans="2:15">
      <c r="B204" t="s">
        <v>1689</v>
      </c>
      <c r="C204" t="s">
        <v>1690</v>
      </c>
      <c r="D204" t="s">
        <v>1648</v>
      </c>
      <c r="E204" t="s">
        <v>930</v>
      </c>
      <c r="F204" t="s">
        <v>1691</v>
      </c>
      <c r="G204" t="s">
        <v>1039</v>
      </c>
      <c r="H204" t="s">
        <v>106</v>
      </c>
      <c r="I204" s="77">
        <v>18174.96</v>
      </c>
      <c r="J204" s="77">
        <v>2314.9998999999998</v>
      </c>
      <c r="K204" s="77">
        <v>0</v>
      </c>
      <c r="L204" s="77">
        <v>1619.46792712058</v>
      </c>
      <c r="M204" s="78">
        <v>2.9999999999999997E-4</v>
      </c>
      <c r="N204" s="78">
        <v>4.0000000000000002E-4</v>
      </c>
      <c r="O204" s="78">
        <v>1E-4</v>
      </c>
    </row>
    <row r="205" spans="2:15">
      <c r="B205" t="s">
        <v>1692</v>
      </c>
      <c r="C205" t="s">
        <v>1693</v>
      </c>
      <c r="D205" t="s">
        <v>1648</v>
      </c>
      <c r="E205" t="s">
        <v>930</v>
      </c>
      <c r="F205" t="s">
        <v>1694</v>
      </c>
      <c r="G205" t="s">
        <v>1039</v>
      </c>
      <c r="H205" t="s">
        <v>106</v>
      </c>
      <c r="I205" s="77">
        <v>21109.24</v>
      </c>
      <c r="J205" s="77">
        <v>9109</v>
      </c>
      <c r="K205" s="77">
        <v>0</v>
      </c>
      <c r="L205" s="77">
        <v>7401.0137449883996</v>
      </c>
      <c r="M205" s="78">
        <v>4.0000000000000002E-4</v>
      </c>
      <c r="N205" s="78">
        <v>1.9E-3</v>
      </c>
      <c r="O205" s="78">
        <v>2.9999999999999997E-4</v>
      </c>
    </row>
    <row r="206" spans="2:15">
      <c r="B206" t="s">
        <v>1695</v>
      </c>
      <c r="C206" t="s">
        <v>1696</v>
      </c>
      <c r="D206" t="s">
        <v>1648</v>
      </c>
      <c r="E206" t="s">
        <v>930</v>
      </c>
      <c r="F206" t="s">
        <v>1697</v>
      </c>
      <c r="G206" t="s">
        <v>1039</v>
      </c>
      <c r="H206" t="s">
        <v>106</v>
      </c>
      <c r="I206" s="77">
        <v>7873.03</v>
      </c>
      <c r="J206" s="77">
        <v>16354</v>
      </c>
      <c r="K206" s="77">
        <v>0</v>
      </c>
      <c r="L206" s="77">
        <v>4955.8004505438003</v>
      </c>
      <c r="M206" s="78">
        <v>2.0000000000000001E-4</v>
      </c>
      <c r="N206" s="78">
        <v>1.2999999999999999E-3</v>
      </c>
      <c r="O206" s="78">
        <v>2.0000000000000001E-4</v>
      </c>
    </row>
    <row r="207" spans="2:15">
      <c r="B207" t="s">
        <v>1698</v>
      </c>
      <c r="C207" t="s">
        <v>1699</v>
      </c>
      <c r="D207" t="s">
        <v>1648</v>
      </c>
      <c r="E207" t="s">
        <v>930</v>
      </c>
      <c r="F207" t="s">
        <v>1700</v>
      </c>
      <c r="G207" t="s">
        <v>1039</v>
      </c>
      <c r="H207" t="s">
        <v>106</v>
      </c>
      <c r="I207" s="77">
        <v>7538</v>
      </c>
      <c r="J207" s="77">
        <v>13399</v>
      </c>
      <c r="K207" s="77">
        <v>0</v>
      </c>
      <c r="L207" s="77">
        <v>3887.55397038</v>
      </c>
      <c r="M207" s="78">
        <v>1E-4</v>
      </c>
      <c r="N207" s="78">
        <v>1E-3</v>
      </c>
      <c r="O207" s="78">
        <v>1E-4</v>
      </c>
    </row>
    <row r="208" spans="2:15">
      <c r="B208" t="s">
        <v>1701</v>
      </c>
      <c r="C208" t="s">
        <v>1702</v>
      </c>
      <c r="D208" t="s">
        <v>1648</v>
      </c>
      <c r="E208" t="s">
        <v>930</v>
      </c>
      <c r="F208" t="s">
        <v>1703</v>
      </c>
      <c r="G208" t="s">
        <v>1704</v>
      </c>
      <c r="H208" t="s">
        <v>106</v>
      </c>
      <c r="I208" s="77">
        <v>117257.75</v>
      </c>
      <c r="J208" s="77">
        <v>210</v>
      </c>
      <c r="K208" s="77">
        <v>0</v>
      </c>
      <c r="L208" s="77">
        <v>947.78266747500004</v>
      </c>
      <c r="M208" s="78">
        <v>1.8E-3</v>
      </c>
      <c r="N208" s="78">
        <v>2.0000000000000001E-4</v>
      </c>
      <c r="O208" s="78">
        <v>0</v>
      </c>
    </row>
    <row r="209" spans="2:15">
      <c r="B209" t="s">
        <v>1705</v>
      </c>
      <c r="C209" t="s">
        <v>1706</v>
      </c>
      <c r="D209" t="s">
        <v>1648</v>
      </c>
      <c r="E209" t="s">
        <v>930</v>
      </c>
      <c r="F209" t="s">
        <v>1707</v>
      </c>
      <c r="G209" t="s">
        <v>1704</v>
      </c>
      <c r="H209" t="s">
        <v>106</v>
      </c>
      <c r="I209" s="77">
        <v>351354.44</v>
      </c>
      <c r="J209" s="77">
        <v>191</v>
      </c>
      <c r="K209" s="77">
        <v>0</v>
      </c>
      <c r="L209" s="77">
        <v>2583.0137875596001</v>
      </c>
      <c r="M209" s="78">
        <v>2.5999999999999999E-3</v>
      </c>
      <c r="N209" s="78">
        <v>6.9999999999999999E-4</v>
      </c>
      <c r="O209" s="78">
        <v>1E-4</v>
      </c>
    </row>
    <row r="210" spans="2:15">
      <c r="B210" t="s">
        <v>1708</v>
      </c>
      <c r="C210" t="s">
        <v>1709</v>
      </c>
      <c r="D210" t="s">
        <v>1648</v>
      </c>
      <c r="E210" t="s">
        <v>930</v>
      </c>
      <c r="F210" t="s">
        <v>1710</v>
      </c>
      <c r="G210" t="s">
        <v>1704</v>
      </c>
      <c r="H210" t="s">
        <v>106</v>
      </c>
      <c r="I210" s="77">
        <v>77773.73</v>
      </c>
      <c r="J210" s="77">
        <v>1321</v>
      </c>
      <c r="K210" s="77">
        <v>0</v>
      </c>
      <c r="L210" s="77">
        <v>3954.4278562316999</v>
      </c>
      <c r="M210" s="78">
        <v>1.1999999999999999E-3</v>
      </c>
      <c r="N210" s="78">
        <v>1E-3</v>
      </c>
      <c r="O210" s="78">
        <v>1E-4</v>
      </c>
    </row>
    <row r="211" spans="2:15">
      <c r="B211" t="s">
        <v>1711</v>
      </c>
      <c r="C211" t="s">
        <v>1712</v>
      </c>
      <c r="D211" t="s">
        <v>1644</v>
      </c>
      <c r="E211" t="s">
        <v>930</v>
      </c>
      <c r="F211" t="s">
        <v>1713</v>
      </c>
      <c r="G211" t="s">
        <v>1714</v>
      </c>
      <c r="H211" t="s">
        <v>106</v>
      </c>
      <c r="I211" s="77">
        <v>92968.66</v>
      </c>
      <c r="J211" s="77">
        <v>1033</v>
      </c>
      <c r="K211" s="77">
        <v>0</v>
      </c>
      <c r="L211" s="77">
        <v>3696.4497262722002</v>
      </c>
      <c r="M211" s="78">
        <v>1E-3</v>
      </c>
      <c r="N211" s="78">
        <v>1E-3</v>
      </c>
      <c r="O211" s="78">
        <v>1E-4</v>
      </c>
    </row>
    <row r="212" spans="2:15">
      <c r="B212" t="s">
        <v>1715</v>
      </c>
      <c r="C212" t="s">
        <v>1716</v>
      </c>
      <c r="D212" t="s">
        <v>1648</v>
      </c>
      <c r="E212" t="s">
        <v>930</v>
      </c>
      <c r="F212" t="s">
        <v>924</v>
      </c>
      <c r="G212" t="s">
        <v>731</v>
      </c>
      <c r="H212" t="s">
        <v>106</v>
      </c>
      <c r="I212" s="77">
        <v>586.29</v>
      </c>
      <c r="J212" s="77">
        <v>19792</v>
      </c>
      <c r="K212" s="77">
        <v>0</v>
      </c>
      <c r="L212" s="77">
        <v>446.63225116320001</v>
      </c>
      <c r="M212" s="78">
        <v>0</v>
      </c>
      <c r="N212" s="78">
        <v>1E-4</v>
      </c>
      <c r="O212" s="78">
        <v>0</v>
      </c>
    </row>
    <row r="213" spans="2:15">
      <c r="B213" t="s">
        <v>1717</v>
      </c>
      <c r="C213" t="s">
        <v>1718</v>
      </c>
      <c r="D213" t="s">
        <v>1648</v>
      </c>
      <c r="E213" t="s">
        <v>930</v>
      </c>
      <c r="F213" t="s">
        <v>1220</v>
      </c>
      <c r="G213" t="s">
        <v>1221</v>
      </c>
      <c r="H213" t="s">
        <v>106</v>
      </c>
      <c r="I213" s="77">
        <v>108363.4</v>
      </c>
      <c r="J213" s="77">
        <v>2471</v>
      </c>
      <c r="K213" s="77">
        <v>0</v>
      </c>
      <c r="L213" s="77">
        <v>10306.311854285999</v>
      </c>
      <c r="M213" s="78">
        <v>1E-3</v>
      </c>
      <c r="N213" s="78">
        <v>2.7000000000000001E-3</v>
      </c>
      <c r="O213" s="78">
        <v>4.0000000000000002E-4</v>
      </c>
    </row>
    <row r="214" spans="2:15">
      <c r="B214" t="s">
        <v>1719</v>
      </c>
      <c r="C214" t="s">
        <v>1720</v>
      </c>
      <c r="D214" t="s">
        <v>1648</v>
      </c>
      <c r="E214" t="s">
        <v>930</v>
      </c>
      <c r="F214" t="s">
        <v>1224</v>
      </c>
      <c r="G214" t="s">
        <v>1221</v>
      </c>
      <c r="H214" t="s">
        <v>106</v>
      </c>
      <c r="I214" s="77">
        <v>86828.08</v>
      </c>
      <c r="J214" s="77">
        <v>11077</v>
      </c>
      <c r="K214" s="77">
        <v>0</v>
      </c>
      <c r="L214" s="77">
        <v>37019.4757767384</v>
      </c>
      <c r="M214" s="78">
        <v>3.0000000000000001E-3</v>
      </c>
      <c r="N214" s="78">
        <v>9.7000000000000003E-3</v>
      </c>
      <c r="O214" s="78">
        <v>1.4E-3</v>
      </c>
    </row>
    <row r="215" spans="2:15">
      <c r="B215" t="s">
        <v>1721</v>
      </c>
      <c r="C215" t="s">
        <v>1722</v>
      </c>
      <c r="D215" t="s">
        <v>1648</v>
      </c>
      <c r="E215" t="s">
        <v>930</v>
      </c>
      <c r="F215" t="s">
        <v>1723</v>
      </c>
      <c r="G215" t="s">
        <v>799</v>
      </c>
      <c r="H215" t="s">
        <v>106</v>
      </c>
      <c r="I215" s="77">
        <v>221114.6</v>
      </c>
      <c r="J215" s="77">
        <v>613</v>
      </c>
      <c r="K215" s="77">
        <v>0</v>
      </c>
      <c r="L215" s="77">
        <v>5217.0596848020004</v>
      </c>
      <c r="M215" s="78">
        <v>5.9999999999999995E-4</v>
      </c>
      <c r="N215" s="78">
        <v>1.4E-3</v>
      </c>
      <c r="O215" s="78">
        <v>2.0000000000000001E-4</v>
      </c>
    </row>
    <row r="216" spans="2:15">
      <c r="B216" t="s">
        <v>1724</v>
      </c>
      <c r="C216" t="s">
        <v>1725</v>
      </c>
      <c r="D216" t="s">
        <v>1644</v>
      </c>
      <c r="E216" t="s">
        <v>930</v>
      </c>
      <c r="F216" t="s">
        <v>952</v>
      </c>
      <c r="G216" t="s">
        <v>953</v>
      </c>
      <c r="H216" t="s">
        <v>106</v>
      </c>
      <c r="I216" s="77">
        <v>2263308.94</v>
      </c>
      <c r="J216" s="77">
        <v>1022</v>
      </c>
      <c r="K216" s="77">
        <v>0</v>
      </c>
      <c r="L216" s="77">
        <v>89031.285844813203</v>
      </c>
      <c r="M216" s="78">
        <v>2E-3</v>
      </c>
      <c r="N216" s="78">
        <v>2.3400000000000001E-2</v>
      </c>
      <c r="O216" s="78">
        <v>3.3E-3</v>
      </c>
    </row>
    <row r="217" spans="2:15">
      <c r="B217" t="s">
        <v>1726</v>
      </c>
      <c r="C217" t="s">
        <v>1727</v>
      </c>
      <c r="D217" t="s">
        <v>1648</v>
      </c>
      <c r="E217" t="s">
        <v>930</v>
      </c>
      <c r="F217" t="s">
        <v>1728</v>
      </c>
      <c r="G217" t="s">
        <v>125</v>
      </c>
      <c r="H217" t="s">
        <v>106</v>
      </c>
      <c r="I217" s="77">
        <v>80968.570000000007</v>
      </c>
      <c r="J217" s="77">
        <v>68.599999999999994</v>
      </c>
      <c r="K217" s="77">
        <v>0</v>
      </c>
      <c r="L217" s="77">
        <v>213.79054578797999</v>
      </c>
      <c r="M217" s="78">
        <v>0</v>
      </c>
      <c r="N217" s="78">
        <v>1E-4</v>
      </c>
      <c r="O217" s="78">
        <v>0</v>
      </c>
    </row>
    <row r="218" spans="2:15">
      <c r="B218" t="s">
        <v>1729</v>
      </c>
      <c r="C218" t="s">
        <v>1730</v>
      </c>
      <c r="D218" t="s">
        <v>1648</v>
      </c>
      <c r="E218" t="s">
        <v>930</v>
      </c>
      <c r="F218" t="s">
        <v>1250</v>
      </c>
      <c r="G218" t="s">
        <v>129</v>
      </c>
      <c r="H218" t="s">
        <v>106</v>
      </c>
      <c r="I218" s="77">
        <v>96885.88</v>
      </c>
      <c r="J218" s="77">
        <v>16780</v>
      </c>
      <c r="K218" s="77">
        <v>0</v>
      </c>
      <c r="L218" s="77">
        <v>62574.927605735997</v>
      </c>
      <c r="M218" s="78">
        <v>1.5E-3</v>
      </c>
      <c r="N218" s="78">
        <v>1.6500000000000001E-2</v>
      </c>
      <c r="O218" s="78">
        <v>2.3E-3</v>
      </c>
    </row>
    <row r="219" spans="2:15">
      <c r="B219" t="s">
        <v>1731</v>
      </c>
      <c r="C219" t="s">
        <v>1732</v>
      </c>
      <c r="D219" t="s">
        <v>1648</v>
      </c>
      <c r="E219" t="s">
        <v>930</v>
      </c>
      <c r="F219" t="s">
        <v>1427</v>
      </c>
      <c r="G219" t="s">
        <v>129</v>
      </c>
      <c r="H219" t="s">
        <v>106</v>
      </c>
      <c r="I219" s="77">
        <v>170780.79</v>
      </c>
      <c r="J219" s="77">
        <v>3067</v>
      </c>
      <c r="K219" s="77">
        <v>0</v>
      </c>
      <c r="L219" s="77">
        <v>20160.472445975702</v>
      </c>
      <c r="M219" s="78">
        <v>3.5999999999999999E-3</v>
      </c>
      <c r="N219" s="78">
        <v>5.3E-3</v>
      </c>
      <c r="O219" s="78">
        <v>6.9999999999999999E-4</v>
      </c>
    </row>
    <row r="220" spans="2:15">
      <c r="B220" s="79" t="s">
        <v>341</v>
      </c>
      <c r="E220" s="16"/>
      <c r="F220" s="16"/>
      <c r="G220" s="16"/>
      <c r="I220" s="81">
        <v>5135093.3499999996</v>
      </c>
      <c r="K220" s="81">
        <v>666.54047000000003</v>
      </c>
      <c r="L220" s="81">
        <v>761812.9277460851</v>
      </c>
      <c r="N220" s="80">
        <v>0.20030000000000001</v>
      </c>
      <c r="O220" s="80">
        <v>2.81E-2</v>
      </c>
    </row>
    <row r="221" spans="2:15">
      <c r="B221" t="s">
        <v>1733</v>
      </c>
      <c r="C221" t="s">
        <v>1734</v>
      </c>
      <c r="D221" t="s">
        <v>1648</v>
      </c>
      <c r="E221" t="s">
        <v>930</v>
      </c>
      <c r="F221"/>
      <c r="G221" t="s">
        <v>1001</v>
      </c>
      <c r="H221" t="s">
        <v>106</v>
      </c>
      <c r="I221" s="77">
        <v>9172.33</v>
      </c>
      <c r="J221" s="77">
        <v>24638</v>
      </c>
      <c r="K221" s="77">
        <v>0</v>
      </c>
      <c r="L221" s="77">
        <v>8698.2729831245997</v>
      </c>
      <c r="M221" s="78">
        <v>0</v>
      </c>
      <c r="N221" s="78">
        <v>2.3E-3</v>
      </c>
      <c r="O221" s="78">
        <v>2.9999999999999997E-4</v>
      </c>
    </row>
    <row r="222" spans="2:15">
      <c r="B222" t="s">
        <v>1735</v>
      </c>
      <c r="C222" t="s">
        <v>1736</v>
      </c>
      <c r="D222" t="s">
        <v>1644</v>
      </c>
      <c r="E222" t="s">
        <v>930</v>
      </c>
      <c r="F222"/>
      <c r="G222" t="s">
        <v>981</v>
      </c>
      <c r="H222" t="s">
        <v>106</v>
      </c>
      <c r="I222" s="77">
        <v>154095.19</v>
      </c>
      <c r="J222" s="77">
        <v>2756</v>
      </c>
      <c r="K222" s="77">
        <v>141.42233999999999</v>
      </c>
      <c r="L222" s="77">
        <v>16487.600048494802</v>
      </c>
      <c r="M222" s="78">
        <v>0</v>
      </c>
      <c r="N222" s="78">
        <v>4.3E-3</v>
      </c>
      <c r="O222" s="78">
        <v>5.9999999999999995E-4</v>
      </c>
    </row>
    <row r="223" spans="2:15">
      <c r="B223" t="s">
        <v>1737</v>
      </c>
      <c r="C223" t="s">
        <v>1738</v>
      </c>
      <c r="D223" t="s">
        <v>1644</v>
      </c>
      <c r="E223" t="s">
        <v>930</v>
      </c>
      <c r="F223"/>
      <c r="G223" t="s">
        <v>981</v>
      </c>
      <c r="H223" t="s">
        <v>106</v>
      </c>
      <c r="I223" s="77">
        <v>31343.18</v>
      </c>
      <c r="J223" s="77">
        <v>14759</v>
      </c>
      <c r="K223" s="77">
        <v>0</v>
      </c>
      <c r="L223" s="77">
        <v>17805.2427659364</v>
      </c>
      <c r="M223" s="78">
        <v>0</v>
      </c>
      <c r="N223" s="78">
        <v>4.7000000000000002E-3</v>
      </c>
      <c r="O223" s="78">
        <v>6.9999999999999999E-4</v>
      </c>
    </row>
    <row r="224" spans="2:15">
      <c r="B224" t="s">
        <v>1739</v>
      </c>
      <c r="C224" t="s">
        <v>1740</v>
      </c>
      <c r="D224" t="s">
        <v>1644</v>
      </c>
      <c r="E224" t="s">
        <v>930</v>
      </c>
      <c r="F224"/>
      <c r="G224" t="s">
        <v>993</v>
      </c>
      <c r="H224" t="s">
        <v>106</v>
      </c>
      <c r="I224" s="77">
        <v>33334.89</v>
      </c>
      <c r="J224" s="77">
        <v>12082</v>
      </c>
      <c r="K224" s="77">
        <v>0</v>
      </c>
      <c r="L224" s="77">
        <v>15501.9302415681</v>
      </c>
      <c r="M224" s="78">
        <v>4.0000000000000002E-4</v>
      </c>
      <c r="N224" s="78">
        <v>4.1000000000000003E-3</v>
      </c>
      <c r="O224" s="78">
        <v>5.9999999999999995E-4</v>
      </c>
    </row>
    <row r="225" spans="2:15">
      <c r="B225" t="s">
        <v>1741</v>
      </c>
      <c r="C225" t="s">
        <v>1742</v>
      </c>
      <c r="D225" t="s">
        <v>123</v>
      </c>
      <c r="E225" t="s">
        <v>930</v>
      </c>
      <c r="F225"/>
      <c r="G225" t="s">
        <v>993</v>
      </c>
      <c r="H225" t="s">
        <v>110</v>
      </c>
      <c r="I225" s="77">
        <v>29497.91</v>
      </c>
      <c r="J225" s="77">
        <v>12674</v>
      </c>
      <c r="K225" s="77">
        <v>0</v>
      </c>
      <c r="L225" s="77">
        <v>15169.2282981885</v>
      </c>
      <c r="M225" s="78">
        <v>0</v>
      </c>
      <c r="N225" s="78">
        <v>4.0000000000000001E-3</v>
      </c>
      <c r="O225" s="78">
        <v>5.9999999999999995E-4</v>
      </c>
    </row>
    <row r="226" spans="2:15">
      <c r="B226" t="s">
        <v>1743</v>
      </c>
      <c r="C226" t="s">
        <v>1744</v>
      </c>
      <c r="D226" t="s">
        <v>1644</v>
      </c>
      <c r="E226" t="s">
        <v>930</v>
      </c>
      <c r="F226"/>
      <c r="G226" t="s">
        <v>993</v>
      </c>
      <c r="H226" t="s">
        <v>106</v>
      </c>
      <c r="I226" s="77">
        <v>31133.48</v>
      </c>
      <c r="J226" s="77">
        <v>19043</v>
      </c>
      <c r="K226" s="77">
        <v>0</v>
      </c>
      <c r="L226" s="77">
        <v>22819.754640807601</v>
      </c>
      <c r="M226" s="78">
        <v>1E-4</v>
      </c>
      <c r="N226" s="78">
        <v>6.0000000000000001E-3</v>
      </c>
      <c r="O226" s="78">
        <v>8.0000000000000004E-4</v>
      </c>
    </row>
    <row r="227" spans="2:15">
      <c r="B227" t="s">
        <v>1745</v>
      </c>
      <c r="C227" t="s">
        <v>1746</v>
      </c>
      <c r="D227" t="s">
        <v>123</v>
      </c>
      <c r="E227" t="s">
        <v>930</v>
      </c>
      <c r="F227"/>
      <c r="G227" t="s">
        <v>993</v>
      </c>
      <c r="H227" t="s">
        <v>110</v>
      </c>
      <c r="I227" s="77">
        <v>31972.13</v>
      </c>
      <c r="J227" s="77">
        <v>9100</v>
      </c>
      <c r="K227" s="77">
        <v>0</v>
      </c>
      <c r="L227" s="77">
        <v>11805.149503209001</v>
      </c>
      <c r="M227" s="78">
        <v>2.9999999999999997E-4</v>
      </c>
      <c r="N227" s="78">
        <v>3.0999999999999999E-3</v>
      </c>
      <c r="O227" s="78">
        <v>4.0000000000000002E-4</v>
      </c>
    </row>
    <row r="228" spans="2:15">
      <c r="B228" t="s">
        <v>1747</v>
      </c>
      <c r="C228" t="s">
        <v>1748</v>
      </c>
      <c r="D228" t="s">
        <v>123</v>
      </c>
      <c r="E228" t="s">
        <v>930</v>
      </c>
      <c r="F228"/>
      <c r="G228" t="s">
        <v>993</v>
      </c>
      <c r="H228" t="s">
        <v>110</v>
      </c>
      <c r="I228" s="77">
        <v>62371.87</v>
      </c>
      <c r="J228" s="77">
        <v>10522</v>
      </c>
      <c r="K228" s="77">
        <v>0</v>
      </c>
      <c r="L228" s="77">
        <v>26628.431539781999</v>
      </c>
      <c r="M228" s="78">
        <v>1E-4</v>
      </c>
      <c r="N228" s="78">
        <v>7.0000000000000001E-3</v>
      </c>
      <c r="O228" s="78">
        <v>1E-3</v>
      </c>
    </row>
    <row r="229" spans="2:15">
      <c r="B229" t="s">
        <v>1749</v>
      </c>
      <c r="C229" t="s">
        <v>1750</v>
      </c>
      <c r="D229" t="s">
        <v>123</v>
      </c>
      <c r="E229" t="s">
        <v>930</v>
      </c>
      <c r="F229"/>
      <c r="G229" t="s">
        <v>1042</v>
      </c>
      <c r="H229" t="s">
        <v>196</v>
      </c>
      <c r="I229" s="77">
        <v>12893.66</v>
      </c>
      <c r="J229" s="77">
        <v>10990</v>
      </c>
      <c r="K229" s="77">
        <v>0</v>
      </c>
      <c r="L229" s="77">
        <v>5937.8522557535998</v>
      </c>
      <c r="M229" s="78">
        <v>0</v>
      </c>
      <c r="N229" s="78">
        <v>1.6000000000000001E-3</v>
      </c>
      <c r="O229" s="78">
        <v>2.0000000000000001E-4</v>
      </c>
    </row>
    <row r="230" spans="2:15">
      <c r="B230" t="s">
        <v>1751</v>
      </c>
      <c r="C230" t="s">
        <v>1752</v>
      </c>
      <c r="D230" t="s">
        <v>1644</v>
      </c>
      <c r="E230" t="s">
        <v>930</v>
      </c>
      <c r="F230"/>
      <c r="G230" t="s">
        <v>1042</v>
      </c>
      <c r="H230" t="s">
        <v>106</v>
      </c>
      <c r="I230" s="77">
        <v>16248.12</v>
      </c>
      <c r="J230" s="77">
        <v>10892</v>
      </c>
      <c r="K230" s="77">
        <v>0</v>
      </c>
      <c r="L230" s="77">
        <v>6811.7495565467998</v>
      </c>
      <c r="M230" s="78">
        <v>0</v>
      </c>
      <c r="N230" s="78">
        <v>1.8E-3</v>
      </c>
      <c r="O230" s="78">
        <v>2.9999999999999997E-4</v>
      </c>
    </row>
    <row r="231" spans="2:15">
      <c r="B231" t="s">
        <v>1753</v>
      </c>
      <c r="C231" t="s">
        <v>1754</v>
      </c>
      <c r="D231" t="s">
        <v>1648</v>
      </c>
      <c r="E231" t="s">
        <v>930</v>
      </c>
      <c r="F231"/>
      <c r="G231" t="s">
        <v>1042</v>
      </c>
      <c r="H231" t="s">
        <v>106</v>
      </c>
      <c r="I231" s="77">
        <v>15723.99</v>
      </c>
      <c r="J231" s="77">
        <v>11420</v>
      </c>
      <c r="K231" s="77">
        <v>0</v>
      </c>
      <c r="L231" s="77">
        <v>6911.5710036419996</v>
      </c>
      <c r="M231" s="78">
        <v>1E-4</v>
      </c>
      <c r="N231" s="78">
        <v>1.8E-3</v>
      </c>
      <c r="O231" s="78">
        <v>2.9999999999999997E-4</v>
      </c>
    </row>
    <row r="232" spans="2:15">
      <c r="B232" t="s">
        <v>1755</v>
      </c>
      <c r="C232" t="s">
        <v>1756</v>
      </c>
      <c r="D232" t="s">
        <v>123</v>
      </c>
      <c r="E232" t="s">
        <v>930</v>
      </c>
      <c r="F232"/>
      <c r="G232" t="s">
        <v>1042</v>
      </c>
      <c r="H232" t="s">
        <v>110</v>
      </c>
      <c r="I232" s="77">
        <v>4297.8900000000003</v>
      </c>
      <c r="J232" s="77">
        <v>70600</v>
      </c>
      <c r="K232" s="77">
        <v>0</v>
      </c>
      <c r="L232" s="77">
        <v>12311.71420455</v>
      </c>
      <c r="M232" s="78">
        <v>0</v>
      </c>
      <c r="N232" s="78">
        <v>3.2000000000000002E-3</v>
      </c>
      <c r="O232" s="78">
        <v>5.0000000000000001E-4</v>
      </c>
    </row>
    <row r="233" spans="2:15">
      <c r="B233" t="s">
        <v>1757</v>
      </c>
      <c r="C233" t="s">
        <v>1758</v>
      </c>
      <c r="D233" t="s">
        <v>1648</v>
      </c>
      <c r="E233" t="s">
        <v>930</v>
      </c>
      <c r="F233"/>
      <c r="G233" t="s">
        <v>1006</v>
      </c>
      <c r="H233" t="s">
        <v>106</v>
      </c>
      <c r="I233" s="77">
        <v>7.32</v>
      </c>
      <c r="J233" s="77">
        <v>54242574.750000171</v>
      </c>
      <c r="K233" s="77">
        <v>0</v>
      </c>
      <c r="L233" s="77">
        <v>15282.6718595735</v>
      </c>
      <c r="M233" s="78">
        <v>0</v>
      </c>
      <c r="N233" s="78">
        <v>4.0000000000000001E-3</v>
      </c>
      <c r="O233" s="78">
        <v>5.9999999999999995E-4</v>
      </c>
    </row>
    <row r="234" spans="2:15">
      <c r="B234" t="s">
        <v>1759</v>
      </c>
      <c r="C234" t="s">
        <v>1760</v>
      </c>
      <c r="D234" t="s">
        <v>1644</v>
      </c>
      <c r="E234" t="s">
        <v>930</v>
      </c>
      <c r="F234"/>
      <c r="G234" t="s">
        <v>1006</v>
      </c>
      <c r="H234" t="s">
        <v>106</v>
      </c>
      <c r="I234" s="77">
        <v>3773.76</v>
      </c>
      <c r="J234" s="77">
        <v>64524</v>
      </c>
      <c r="K234" s="77">
        <v>0</v>
      </c>
      <c r="L234" s="77">
        <v>9372.2414933376003</v>
      </c>
      <c r="M234" s="78">
        <v>0</v>
      </c>
      <c r="N234" s="78">
        <v>2.5000000000000001E-3</v>
      </c>
      <c r="O234" s="78">
        <v>2.9999999999999997E-4</v>
      </c>
    </row>
    <row r="235" spans="2:15">
      <c r="B235" t="s">
        <v>1761</v>
      </c>
      <c r="C235" t="s">
        <v>1762</v>
      </c>
      <c r="D235" t="s">
        <v>1648</v>
      </c>
      <c r="E235" t="s">
        <v>930</v>
      </c>
      <c r="F235"/>
      <c r="G235" t="s">
        <v>1006</v>
      </c>
      <c r="H235" t="s">
        <v>106</v>
      </c>
      <c r="I235" s="77">
        <v>83755.53</v>
      </c>
      <c r="J235" s="77">
        <v>1066.6199999999999</v>
      </c>
      <c r="K235" s="77">
        <v>0</v>
      </c>
      <c r="L235" s="77">
        <v>3438.5165979970202</v>
      </c>
      <c r="M235" s="78">
        <v>7.3000000000000001E-3</v>
      </c>
      <c r="N235" s="78">
        <v>8.9999999999999998E-4</v>
      </c>
      <c r="O235" s="78">
        <v>1E-4</v>
      </c>
    </row>
    <row r="236" spans="2:15">
      <c r="B236" t="s">
        <v>1763</v>
      </c>
      <c r="C236" t="s">
        <v>1764</v>
      </c>
      <c r="D236" t="s">
        <v>1644</v>
      </c>
      <c r="E236" t="s">
        <v>930</v>
      </c>
      <c r="F236"/>
      <c r="G236" t="s">
        <v>1006</v>
      </c>
      <c r="H236" t="s">
        <v>106</v>
      </c>
      <c r="I236" s="77">
        <v>15304.68</v>
      </c>
      <c r="J236" s="77">
        <v>32520</v>
      </c>
      <c r="K236" s="77">
        <v>0</v>
      </c>
      <c r="L236" s="77">
        <v>19156.788371663999</v>
      </c>
      <c r="M236" s="78">
        <v>0</v>
      </c>
      <c r="N236" s="78">
        <v>5.0000000000000001E-3</v>
      </c>
      <c r="O236" s="78">
        <v>6.9999999999999999E-4</v>
      </c>
    </row>
    <row r="237" spans="2:15">
      <c r="B237" t="s">
        <v>1765</v>
      </c>
      <c r="C237" t="s">
        <v>1766</v>
      </c>
      <c r="D237" t="s">
        <v>1644</v>
      </c>
      <c r="E237" t="s">
        <v>930</v>
      </c>
      <c r="F237"/>
      <c r="G237" t="s">
        <v>1006</v>
      </c>
      <c r="H237" t="s">
        <v>106</v>
      </c>
      <c r="I237" s="77">
        <v>47818.77</v>
      </c>
      <c r="J237" s="77">
        <v>8219</v>
      </c>
      <c r="K237" s="77">
        <v>0</v>
      </c>
      <c r="L237" s="77">
        <v>15127.435236339899</v>
      </c>
      <c r="M237" s="78">
        <v>0</v>
      </c>
      <c r="N237" s="78">
        <v>4.0000000000000001E-3</v>
      </c>
      <c r="O237" s="78">
        <v>5.9999999999999995E-4</v>
      </c>
    </row>
    <row r="238" spans="2:15">
      <c r="B238" t="s">
        <v>1767</v>
      </c>
      <c r="C238" t="s">
        <v>1768</v>
      </c>
      <c r="D238" t="s">
        <v>1769</v>
      </c>
      <c r="E238" t="s">
        <v>930</v>
      </c>
      <c r="F238"/>
      <c r="G238" t="s">
        <v>948</v>
      </c>
      <c r="H238" t="s">
        <v>113</v>
      </c>
      <c r="I238" s="77">
        <v>332366.49</v>
      </c>
      <c r="J238" s="77">
        <v>1158</v>
      </c>
      <c r="K238" s="77">
        <v>381.29068000000001</v>
      </c>
      <c r="L238" s="77">
        <v>18471.8239059263</v>
      </c>
      <c r="M238" s="78">
        <v>2.3999999999999998E-3</v>
      </c>
      <c r="N238" s="78">
        <v>4.8999999999999998E-3</v>
      </c>
      <c r="O238" s="78">
        <v>6.9999999999999999E-4</v>
      </c>
    </row>
    <row r="239" spans="2:15">
      <c r="B239" t="s">
        <v>1770</v>
      </c>
      <c r="C239" t="s">
        <v>1771</v>
      </c>
      <c r="D239" t="s">
        <v>1648</v>
      </c>
      <c r="E239" t="s">
        <v>930</v>
      </c>
      <c r="F239"/>
      <c r="G239" t="s">
        <v>948</v>
      </c>
      <c r="H239" t="s">
        <v>106</v>
      </c>
      <c r="I239" s="77">
        <v>136581.91</v>
      </c>
      <c r="J239" s="77">
        <v>1552</v>
      </c>
      <c r="K239" s="77">
        <v>0</v>
      </c>
      <c r="L239" s="77">
        <v>8158.9225350768002</v>
      </c>
      <c r="M239" s="78">
        <v>0</v>
      </c>
      <c r="N239" s="78">
        <v>2.0999999999999999E-3</v>
      </c>
      <c r="O239" s="78">
        <v>2.9999999999999997E-4</v>
      </c>
    </row>
    <row r="240" spans="2:15">
      <c r="B240" t="s">
        <v>1772</v>
      </c>
      <c r="C240" t="s">
        <v>1773</v>
      </c>
      <c r="D240" t="s">
        <v>1648</v>
      </c>
      <c r="E240" t="s">
        <v>930</v>
      </c>
      <c r="F240"/>
      <c r="G240" t="s">
        <v>1774</v>
      </c>
      <c r="H240" t="s">
        <v>106</v>
      </c>
      <c r="I240" s="77">
        <v>7128.19</v>
      </c>
      <c r="J240" s="77">
        <v>56863</v>
      </c>
      <c r="K240" s="77">
        <v>0</v>
      </c>
      <c r="L240" s="77">
        <v>15601.1620141653</v>
      </c>
      <c r="M240" s="78">
        <v>0</v>
      </c>
      <c r="N240" s="78">
        <v>4.1000000000000003E-3</v>
      </c>
      <c r="O240" s="78">
        <v>5.9999999999999995E-4</v>
      </c>
    </row>
    <row r="241" spans="2:15">
      <c r="B241" t="s">
        <v>1775</v>
      </c>
      <c r="C241" t="s">
        <v>1776</v>
      </c>
      <c r="D241" t="s">
        <v>1648</v>
      </c>
      <c r="E241" t="s">
        <v>930</v>
      </c>
      <c r="F241"/>
      <c r="G241" t="s">
        <v>1084</v>
      </c>
      <c r="H241" t="s">
        <v>106</v>
      </c>
      <c r="I241" s="77">
        <v>167511.07999999999</v>
      </c>
      <c r="J241" s="77">
        <v>191</v>
      </c>
      <c r="K241" s="77">
        <v>0</v>
      </c>
      <c r="L241" s="77">
        <v>1231.4727806172</v>
      </c>
      <c r="M241" s="78">
        <v>1E-3</v>
      </c>
      <c r="N241" s="78">
        <v>2.9999999999999997E-4</v>
      </c>
      <c r="O241" s="78">
        <v>0</v>
      </c>
    </row>
    <row r="242" spans="2:15">
      <c r="B242" t="s">
        <v>1777</v>
      </c>
      <c r="C242" t="s">
        <v>1778</v>
      </c>
      <c r="D242" t="s">
        <v>1648</v>
      </c>
      <c r="E242" t="s">
        <v>930</v>
      </c>
      <c r="F242"/>
      <c r="G242" t="s">
        <v>1073</v>
      </c>
      <c r="H242" t="s">
        <v>106</v>
      </c>
      <c r="I242" s="77">
        <v>74413.649999999994</v>
      </c>
      <c r="J242" s="77">
        <v>13313</v>
      </c>
      <c r="K242" s="77">
        <v>0</v>
      </c>
      <c r="L242" s="77">
        <v>38130.847474811701</v>
      </c>
      <c r="M242" s="78">
        <v>0</v>
      </c>
      <c r="N242" s="78">
        <v>0.01</v>
      </c>
      <c r="O242" s="78">
        <v>1.4E-3</v>
      </c>
    </row>
    <row r="243" spans="2:15">
      <c r="B243" t="s">
        <v>1779</v>
      </c>
      <c r="C243" t="s">
        <v>1780</v>
      </c>
      <c r="D243" t="s">
        <v>1644</v>
      </c>
      <c r="E243" t="s">
        <v>930</v>
      </c>
      <c r="F243"/>
      <c r="G243" t="s">
        <v>1073</v>
      </c>
      <c r="H243" t="s">
        <v>106</v>
      </c>
      <c r="I243" s="77">
        <v>280014.43</v>
      </c>
      <c r="J243" s="77">
        <v>380</v>
      </c>
      <c r="K243" s="77">
        <v>0</v>
      </c>
      <c r="L243" s="77">
        <v>4095.5470560660001</v>
      </c>
      <c r="M243" s="78">
        <v>8.9999999999999998E-4</v>
      </c>
      <c r="N243" s="78">
        <v>1.1000000000000001E-3</v>
      </c>
      <c r="O243" s="78">
        <v>2.0000000000000001E-4</v>
      </c>
    </row>
    <row r="244" spans="2:15">
      <c r="B244" t="s">
        <v>1781</v>
      </c>
      <c r="C244" t="s">
        <v>1782</v>
      </c>
      <c r="D244" t="s">
        <v>1648</v>
      </c>
      <c r="E244" t="s">
        <v>930</v>
      </c>
      <c r="F244"/>
      <c r="G244" t="s">
        <v>1073</v>
      </c>
      <c r="H244" t="s">
        <v>106</v>
      </c>
      <c r="I244" s="77">
        <v>29665.94</v>
      </c>
      <c r="J244" s="77">
        <v>30396</v>
      </c>
      <c r="K244" s="77">
        <v>0</v>
      </c>
      <c r="L244" s="77">
        <v>34707.430051503303</v>
      </c>
      <c r="M244" s="78">
        <v>0</v>
      </c>
      <c r="N244" s="78">
        <v>9.1000000000000004E-3</v>
      </c>
      <c r="O244" s="78">
        <v>1.2999999999999999E-3</v>
      </c>
    </row>
    <row r="245" spans="2:15">
      <c r="B245" t="s">
        <v>1783</v>
      </c>
      <c r="C245" t="s">
        <v>1784</v>
      </c>
      <c r="D245" t="s">
        <v>1648</v>
      </c>
      <c r="E245" t="s">
        <v>930</v>
      </c>
      <c r="F245"/>
      <c r="G245" t="s">
        <v>1073</v>
      </c>
      <c r="H245" t="s">
        <v>106</v>
      </c>
      <c r="I245" s="77">
        <v>6079.93</v>
      </c>
      <c r="J245" s="77">
        <v>37636</v>
      </c>
      <c r="K245" s="77">
        <v>0</v>
      </c>
      <c r="L245" s="77">
        <v>8807.4452085251996</v>
      </c>
      <c r="M245" s="78">
        <v>0</v>
      </c>
      <c r="N245" s="78">
        <v>2.3E-3</v>
      </c>
      <c r="O245" s="78">
        <v>2.9999999999999997E-4</v>
      </c>
    </row>
    <row r="246" spans="2:15">
      <c r="B246" t="s">
        <v>1785</v>
      </c>
      <c r="C246" t="s">
        <v>1786</v>
      </c>
      <c r="D246" t="s">
        <v>1644</v>
      </c>
      <c r="E246" t="s">
        <v>930</v>
      </c>
      <c r="F246"/>
      <c r="G246" t="s">
        <v>1081</v>
      </c>
      <c r="H246" t="s">
        <v>106</v>
      </c>
      <c r="I246" s="77">
        <v>187325.25</v>
      </c>
      <c r="J246" s="77">
        <v>3209</v>
      </c>
      <c r="K246" s="77">
        <v>0</v>
      </c>
      <c r="L246" s="77">
        <v>23137.368871541399</v>
      </c>
      <c r="M246" s="78">
        <v>0</v>
      </c>
      <c r="N246" s="78">
        <v>6.1000000000000004E-3</v>
      </c>
      <c r="O246" s="78">
        <v>8.9999999999999998E-4</v>
      </c>
    </row>
    <row r="247" spans="2:15">
      <c r="B247" t="s">
        <v>1787</v>
      </c>
      <c r="C247" t="s">
        <v>1788</v>
      </c>
      <c r="D247" t="s">
        <v>1789</v>
      </c>
      <c r="E247" t="s">
        <v>930</v>
      </c>
      <c r="F247"/>
      <c r="G247" t="s">
        <v>988</v>
      </c>
      <c r="H247" t="s">
        <v>110</v>
      </c>
      <c r="I247" s="77">
        <v>2747181.4</v>
      </c>
      <c r="J247" s="77">
        <v>181.1</v>
      </c>
      <c r="K247" s="77">
        <v>0</v>
      </c>
      <c r="L247" s="77">
        <v>20186.652928735599</v>
      </c>
      <c r="M247" s="78">
        <v>1.8E-3</v>
      </c>
      <c r="N247" s="78">
        <v>5.3E-3</v>
      </c>
      <c r="O247" s="78">
        <v>6.9999999999999999E-4</v>
      </c>
    </row>
    <row r="248" spans="2:15">
      <c r="B248" t="s">
        <v>1790</v>
      </c>
      <c r="C248" t="s">
        <v>1791</v>
      </c>
      <c r="D248" t="s">
        <v>1648</v>
      </c>
      <c r="E248" t="s">
        <v>930</v>
      </c>
      <c r="F248"/>
      <c r="G248" t="s">
        <v>1667</v>
      </c>
      <c r="H248" t="s">
        <v>106</v>
      </c>
      <c r="I248" s="77">
        <v>123905.14</v>
      </c>
      <c r="J248" s="77">
        <v>12598</v>
      </c>
      <c r="K248" s="77">
        <v>0</v>
      </c>
      <c r="L248" s="77">
        <v>60081.235926891</v>
      </c>
      <c r="M248" s="78">
        <v>0</v>
      </c>
      <c r="N248" s="78">
        <v>1.5800000000000002E-2</v>
      </c>
      <c r="O248" s="78">
        <v>2.2000000000000001E-3</v>
      </c>
    </row>
    <row r="249" spans="2:15">
      <c r="B249" t="s">
        <v>1792</v>
      </c>
      <c r="C249" t="s">
        <v>1793</v>
      </c>
      <c r="D249" t="s">
        <v>1648</v>
      </c>
      <c r="E249" t="s">
        <v>930</v>
      </c>
      <c r="F249"/>
      <c r="G249" t="s">
        <v>1671</v>
      </c>
      <c r="H249" t="s">
        <v>106</v>
      </c>
      <c r="I249" s="77">
        <v>55034.03</v>
      </c>
      <c r="J249" s="77">
        <v>13822</v>
      </c>
      <c r="K249" s="77">
        <v>0</v>
      </c>
      <c r="L249" s="77">
        <v>29278.588837717201</v>
      </c>
      <c r="M249" s="78">
        <v>1E-4</v>
      </c>
      <c r="N249" s="78">
        <v>7.7000000000000002E-3</v>
      </c>
      <c r="O249" s="78">
        <v>1.1000000000000001E-3</v>
      </c>
    </row>
    <row r="250" spans="2:15">
      <c r="B250" t="s">
        <v>1794</v>
      </c>
      <c r="C250" t="s">
        <v>1795</v>
      </c>
      <c r="D250" t="s">
        <v>1796</v>
      </c>
      <c r="E250" t="s">
        <v>930</v>
      </c>
      <c r="F250"/>
      <c r="G250" t="s">
        <v>1671</v>
      </c>
      <c r="H250" t="s">
        <v>110</v>
      </c>
      <c r="I250" s="77">
        <v>11740.57</v>
      </c>
      <c r="J250" s="77">
        <v>55080</v>
      </c>
      <c r="K250" s="77">
        <v>0</v>
      </c>
      <c r="L250" s="77">
        <v>26238.65941647</v>
      </c>
      <c r="M250" s="78">
        <v>0</v>
      </c>
      <c r="N250" s="78">
        <v>6.8999999999999999E-3</v>
      </c>
      <c r="O250" s="78">
        <v>1E-3</v>
      </c>
    </row>
    <row r="251" spans="2:15">
      <c r="B251" t="s">
        <v>1797</v>
      </c>
      <c r="C251" t="s">
        <v>1798</v>
      </c>
      <c r="D251" t="s">
        <v>1648</v>
      </c>
      <c r="E251" t="s">
        <v>930</v>
      </c>
      <c r="F251"/>
      <c r="G251" t="s">
        <v>1671</v>
      </c>
      <c r="H251" t="s">
        <v>106</v>
      </c>
      <c r="I251" s="77">
        <v>8176.48</v>
      </c>
      <c r="J251" s="77">
        <v>83200</v>
      </c>
      <c r="K251" s="77">
        <v>143.82745</v>
      </c>
      <c r="L251" s="77">
        <v>26327.92535464</v>
      </c>
      <c r="M251" s="78">
        <v>0</v>
      </c>
      <c r="N251" s="78">
        <v>6.8999999999999999E-3</v>
      </c>
      <c r="O251" s="78">
        <v>1E-3</v>
      </c>
    </row>
    <row r="252" spans="2:15">
      <c r="B252" t="s">
        <v>1799</v>
      </c>
      <c r="C252" t="s">
        <v>1800</v>
      </c>
      <c r="D252" t="s">
        <v>1648</v>
      </c>
      <c r="E252" t="s">
        <v>930</v>
      </c>
      <c r="F252"/>
      <c r="G252" t="s">
        <v>1671</v>
      </c>
      <c r="H252" t="s">
        <v>106</v>
      </c>
      <c r="I252" s="77">
        <v>27988.720000000001</v>
      </c>
      <c r="J252" s="77">
        <v>43089</v>
      </c>
      <c r="K252" s="77">
        <v>0</v>
      </c>
      <c r="L252" s="77">
        <v>46419.1716613026</v>
      </c>
      <c r="M252" s="78">
        <v>0</v>
      </c>
      <c r="N252" s="78">
        <v>1.2200000000000001E-2</v>
      </c>
      <c r="O252" s="78">
        <v>1.6999999999999999E-3</v>
      </c>
    </row>
    <row r="253" spans="2:15">
      <c r="B253" t="s">
        <v>1801</v>
      </c>
      <c r="C253" t="s">
        <v>1802</v>
      </c>
      <c r="D253" t="s">
        <v>1644</v>
      </c>
      <c r="E253" t="s">
        <v>930</v>
      </c>
      <c r="F253"/>
      <c r="G253" t="s">
        <v>1671</v>
      </c>
      <c r="H253" t="s">
        <v>106</v>
      </c>
      <c r="I253" s="77">
        <v>74951.08</v>
      </c>
      <c r="J253" s="77">
        <v>8688.1091999999935</v>
      </c>
      <c r="K253" s="77">
        <v>0</v>
      </c>
      <c r="L253" s="77">
        <v>25064.041154517701</v>
      </c>
      <c r="M253" s="78">
        <v>0</v>
      </c>
      <c r="N253" s="78">
        <v>6.6E-3</v>
      </c>
      <c r="O253" s="78">
        <v>8.9999999999999998E-4</v>
      </c>
    </row>
    <row r="254" spans="2:15">
      <c r="B254" t="s">
        <v>1803</v>
      </c>
      <c r="C254" t="s">
        <v>1804</v>
      </c>
      <c r="D254" t="s">
        <v>1648</v>
      </c>
      <c r="E254" t="s">
        <v>930</v>
      </c>
      <c r="F254"/>
      <c r="G254" t="s">
        <v>1039</v>
      </c>
      <c r="H254" t="s">
        <v>106</v>
      </c>
      <c r="I254" s="77">
        <v>6918.55</v>
      </c>
      <c r="J254" s="77">
        <v>50467</v>
      </c>
      <c r="K254" s="77">
        <v>0</v>
      </c>
      <c r="L254" s="77">
        <v>13439.109235096499</v>
      </c>
      <c r="M254" s="78">
        <v>0</v>
      </c>
      <c r="N254" s="78">
        <v>3.5000000000000001E-3</v>
      </c>
      <c r="O254" s="78">
        <v>5.0000000000000001E-4</v>
      </c>
    </row>
    <row r="255" spans="2:15">
      <c r="B255" t="s">
        <v>1805</v>
      </c>
      <c r="C255" t="s">
        <v>1806</v>
      </c>
      <c r="D255" t="s">
        <v>1648</v>
      </c>
      <c r="E255" t="s">
        <v>930</v>
      </c>
      <c r="F255"/>
      <c r="G255" t="s">
        <v>1039</v>
      </c>
      <c r="H255" t="s">
        <v>106</v>
      </c>
      <c r="I255" s="77">
        <v>5754.01</v>
      </c>
      <c r="J255" s="77">
        <v>16525</v>
      </c>
      <c r="K255" s="77">
        <v>0</v>
      </c>
      <c r="L255" s="77">
        <v>3659.8222369724999</v>
      </c>
      <c r="M255" s="78">
        <v>0</v>
      </c>
      <c r="N255" s="78">
        <v>1E-3</v>
      </c>
      <c r="O255" s="78">
        <v>1E-4</v>
      </c>
    </row>
    <row r="256" spans="2:15">
      <c r="B256" t="s">
        <v>1807</v>
      </c>
      <c r="C256" t="s">
        <v>1808</v>
      </c>
      <c r="D256" t="s">
        <v>1644</v>
      </c>
      <c r="E256" t="s">
        <v>930</v>
      </c>
      <c r="F256"/>
      <c r="G256" t="s">
        <v>1039</v>
      </c>
      <c r="H256" t="s">
        <v>106</v>
      </c>
      <c r="I256" s="77">
        <v>35116.93</v>
      </c>
      <c r="J256" s="77">
        <v>4668</v>
      </c>
      <c r="K256" s="77">
        <v>0</v>
      </c>
      <c r="L256" s="77">
        <v>6309.5052259524</v>
      </c>
      <c r="M256" s="78">
        <v>1E-4</v>
      </c>
      <c r="N256" s="78">
        <v>1.6999999999999999E-3</v>
      </c>
      <c r="O256" s="78">
        <v>2.0000000000000001E-4</v>
      </c>
    </row>
    <row r="257" spans="2:15">
      <c r="B257" t="s">
        <v>1809</v>
      </c>
      <c r="C257" t="s">
        <v>1810</v>
      </c>
      <c r="D257" t="s">
        <v>1648</v>
      </c>
      <c r="E257" t="s">
        <v>930</v>
      </c>
      <c r="F257"/>
      <c r="G257" t="s">
        <v>1039</v>
      </c>
      <c r="H257" t="s">
        <v>106</v>
      </c>
      <c r="I257" s="77">
        <v>18028.39</v>
      </c>
      <c r="J257" s="77">
        <v>5860</v>
      </c>
      <c r="K257" s="77">
        <v>0</v>
      </c>
      <c r="L257" s="77">
        <v>4066.3286042459999</v>
      </c>
      <c r="M257" s="78">
        <v>0</v>
      </c>
      <c r="N257" s="78">
        <v>1.1000000000000001E-3</v>
      </c>
      <c r="O257" s="78">
        <v>1E-4</v>
      </c>
    </row>
    <row r="258" spans="2:15">
      <c r="B258" t="s">
        <v>1811</v>
      </c>
      <c r="C258" t="s">
        <v>1812</v>
      </c>
      <c r="D258" t="s">
        <v>1644</v>
      </c>
      <c r="E258" t="s">
        <v>930</v>
      </c>
      <c r="F258"/>
      <c r="G258" t="s">
        <v>1039</v>
      </c>
      <c r="H258" t="s">
        <v>106</v>
      </c>
      <c r="I258" s="77">
        <v>9958.5300000000007</v>
      </c>
      <c r="J258" s="77">
        <v>39944</v>
      </c>
      <c r="K258" s="77">
        <v>0</v>
      </c>
      <c r="L258" s="77">
        <v>15310.687774096799</v>
      </c>
      <c r="M258" s="78">
        <v>0</v>
      </c>
      <c r="N258" s="78">
        <v>4.0000000000000001E-3</v>
      </c>
      <c r="O258" s="78">
        <v>5.9999999999999995E-4</v>
      </c>
    </row>
    <row r="259" spans="2:15">
      <c r="B259" t="s">
        <v>1813</v>
      </c>
      <c r="C259" t="s">
        <v>1814</v>
      </c>
      <c r="D259" t="s">
        <v>1648</v>
      </c>
      <c r="E259" t="s">
        <v>930</v>
      </c>
      <c r="F259"/>
      <c r="G259" t="s">
        <v>1039</v>
      </c>
      <c r="H259" t="s">
        <v>106</v>
      </c>
      <c r="I259" s="77">
        <v>23271.52</v>
      </c>
      <c r="J259" s="77">
        <v>31364</v>
      </c>
      <c r="K259" s="77">
        <v>0</v>
      </c>
      <c r="L259" s="77">
        <v>28093.387865225999</v>
      </c>
      <c r="M259" s="78">
        <v>0</v>
      </c>
      <c r="N259" s="78">
        <v>7.4000000000000003E-3</v>
      </c>
      <c r="O259" s="78">
        <v>1E-3</v>
      </c>
    </row>
    <row r="260" spans="2:15">
      <c r="B260" t="s">
        <v>1815</v>
      </c>
      <c r="C260" t="s">
        <v>1816</v>
      </c>
      <c r="D260" t="s">
        <v>1648</v>
      </c>
      <c r="E260" t="s">
        <v>930</v>
      </c>
      <c r="F260"/>
      <c r="G260" t="s">
        <v>1039</v>
      </c>
      <c r="H260" t="s">
        <v>106</v>
      </c>
      <c r="I260" s="77">
        <v>24749.759999999998</v>
      </c>
      <c r="J260" s="77">
        <v>23518</v>
      </c>
      <c r="K260" s="77">
        <v>0</v>
      </c>
      <c r="L260" s="77">
        <v>22403.676295123201</v>
      </c>
      <c r="M260" s="78">
        <v>1E-4</v>
      </c>
      <c r="N260" s="78">
        <v>5.8999999999999999E-3</v>
      </c>
      <c r="O260" s="78">
        <v>8.0000000000000004E-4</v>
      </c>
    </row>
    <row r="261" spans="2:15">
      <c r="B261" t="s">
        <v>1817</v>
      </c>
      <c r="C261" t="s">
        <v>1818</v>
      </c>
      <c r="D261" t="s">
        <v>1648</v>
      </c>
      <c r="E261" t="s">
        <v>930</v>
      </c>
      <c r="F261"/>
      <c r="G261" t="s">
        <v>1039</v>
      </c>
      <c r="H261" t="s">
        <v>106</v>
      </c>
      <c r="I261" s="77">
        <v>58628.88</v>
      </c>
      <c r="J261" s="77">
        <v>1634</v>
      </c>
      <c r="K261" s="77">
        <v>0</v>
      </c>
      <c r="L261" s="77">
        <v>3687.3262160208001</v>
      </c>
      <c r="M261" s="78">
        <v>2.0000000000000001E-4</v>
      </c>
      <c r="N261" s="78">
        <v>1E-3</v>
      </c>
      <c r="O261" s="78">
        <v>1E-4</v>
      </c>
    </row>
    <row r="262" spans="2:15">
      <c r="B262" t="s">
        <v>1819</v>
      </c>
      <c r="C262" t="s">
        <v>1820</v>
      </c>
      <c r="D262" t="s">
        <v>1644</v>
      </c>
      <c r="E262" t="s">
        <v>930</v>
      </c>
      <c r="F262"/>
      <c r="G262" t="s">
        <v>1039</v>
      </c>
      <c r="H262" t="s">
        <v>106</v>
      </c>
      <c r="I262" s="77">
        <v>16248.12</v>
      </c>
      <c r="J262" s="77">
        <v>23166</v>
      </c>
      <c r="K262" s="77">
        <v>0</v>
      </c>
      <c r="L262" s="77">
        <v>14487.788495070599</v>
      </c>
      <c r="M262" s="78">
        <v>0</v>
      </c>
      <c r="N262" s="78">
        <v>3.8E-3</v>
      </c>
      <c r="O262" s="78">
        <v>5.0000000000000001E-4</v>
      </c>
    </row>
    <row r="263" spans="2:15">
      <c r="B263" t="s">
        <v>1821</v>
      </c>
      <c r="C263" t="s">
        <v>1822</v>
      </c>
      <c r="D263" t="s">
        <v>1644</v>
      </c>
      <c r="E263" t="s">
        <v>930</v>
      </c>
      <c r="F263"/>
      <c r="G263" t="s">
        <v>1704</v>
      </c>
      <c r="H263" t="s">
        <v>106</v>
      </c>
      <c r="I263" s="77">
        <v>11530.89</v>
      </c>
      <c r="J263" s="77">
        <v>7625</v>
      </c>
      <c r="K263" s="77">
        <v>0</v>
      </c>
      <c r="L263" s="77">
        <v>3384.1576652624999</v>
      </c>
      <c r="M263" s="78">
        <v>1E-4</v>
      </c>
      <c r="N263" s="78">
        <v>8.9999999999999998E-4</v>
      </c>
      <c r="O263" s="78">
        <v>1E-4</v>
      </c>
    </row>
    <row r="264" spans="2:15">
      <c r="B264" t="s">
        <v>1823</v>
      </c>
      <c r="C264" t="s">
        <v>1824</v>
      </c>
      <c r="D264" t="s">
        <v>1644</v>
      </c>
      <c r="E264" t="s">
        <v>930</v>
      </c>
      <c r="F264"/>
      <c r="G264" t="s">
        <v>1704</v>
      </c>
      <c r="H264" t="s">
        <v>106</v>
      </c>
      <c r="I264" s="77">
        <v>48744.41</v>
      </c>
      <c r="J264" s="77">
        <v>3511</v>
      </c>
      <c r="K264" s="77">
        <v>0</v>
      </c>
      <c r="L264" s="77">
        <v>6587.2412597954999</v>
      </c>
      <c r="M264" s="78">
        <v>2.0000000000000001E-4</v>
      </c>
      <c r="N264" s="78">
        <v>1.6999999999999999E-3</v>
      </c>
      <c r="O264" s="78">
        <v>2.0000000000000001E-4</v>
      </c>
    </row>
    <row r="265" spans="2:15">
      <c r="B265" t="s">
        <v>1825</v>
      </c>
      <c r="C265" t="s">
        <v>1826</v>
      </c>
      <c r="D265" t="s">
        <v>123</v>
      </c>
      <c r="E265" t="s">
        <v>930</v>
      </c>
      <c r="F265"/>
      <c r="G265" t="s">
        <v>1704</v>
      </c>
      <c r="H265" t="s">
        <v>106</v>
      </c>
      <c r="I265" s="77">
        <v>3836.63</v>
      </c>
      <c r="J265" s="77">
        <v>125300</v>
      </c>
      <c r="K265" s="77">
        <v>0</v>
      </c>
      <c r="L265" s="77">
        <v>18503.287654110001</v>
      </c>
      <c r="M265" s="78">
        <v>0</v>
      </c>
      <c r="N265" s="78">
        <v>4.8999999999999998E-3</v>
      </c>
      <c r="O265" s="78">
        <v>6.9999999999999999E-4</v>
      </c>
    </row>
    <row r="266" spans="2:15">
      <c r="B266" t="s">
        <v>1827</v>
      </c>
      <c r="C266" t="s">
        <v>1828</v>
      </c>
      <c r="D266" t="s">
        <v>1648</v>
      </c>
      <c r="E266" t="s">
        <v>930</v>
      </c>
      <c r="F266"/>
      <c r="G266" t="s">
        <v>123</v>
      </c>
      <c r="H266" t="s">
        <v>106</v>
      </c>
      <c r="I266" s="77">
        <v>19497.740000000002</v>
      </c>
      <c r="J266" s="77">
        <v>8896</v>
      </c>
      <c r="K266" s="77">
        <v>0</v>
      </c>
      <c r="L266" s="77">
        <v>6676.1634400896</v>
      </c>
      <c r="M266" s="78">
        <v>1E-4</v>
      </c>
      <c r="N266" s="78">
        <v>1.8E-3</v>
      </c>
      <c r="O266" s="78">
        <v>2.0000000000000001E-4</v>
      </c>
    </row>
    <row r="267" spans="2:15">
      <c r="B267" t="s">
        <v>237</v>
      </c>
      <c r="E267" s="16"/>
      <c r="F267" s="16"/>
      <c r="G267" s="16"/>
    </row>
    <row r="268" spans="2:15">
      <c r="B268" t="s">
        <v>334</v>
      </c>
      <c r="E268" s="16"/>
      <c r="F268" s="16"/>
      <c r="G268" s="16"/>
    </row>
    <row r="269" spans="2:15">
      <c r="B269" t="s">
        <v>335</v>
      </c>
      <c r="E269" s="16"/>
      <c r="F269" s="16"/>
      <c r="G269" s="16"/>
    </row>
    <row r="270" spans="2:15">
      <c r="B270" t="s">
        <v>336</v>
      </c>
      <c r="E270" s="16"/>
      <c r="F270" s="16"/>
      <c r="G270" s="16"/>
    </row>
    <row r="271" spans="2:15">
      <c r="B271" s="16" t="s">
        <v>337</v>
      </c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63" workbookViewId="0">
      <selection activeCell="E78" sqref="E78:E15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45197</v>
      </c>
    </row>
    <row r="2" spans="2:63" s="1" customFormat="1">
      <c r="B2" s="2" t="s">
        <v>1</v>
      </c>
      <c r="C2" s="12" t="s">
        <v>2932</v>
      </c>
    </row>
    <row r="3" spans="2:63" s="1" customFormat="1">
      <c r="B3" s="2" t="s">
        <v>2</v>
      </c>
      <c r="C3" s="26" t="s">
        <v>2933</v>
      </c>
    </row>
    <row r="4" spans="2:63" s="1" customFormat="1">
      <c r="B4" s="2" t="s">
        <v>3</v>
      </c>
    </row>
    <row r="6" spans="2:63" ht="26.25" customHeight="1">
      <c r="B6" s="120" t="s">
        <v>68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  <c r="BK6" s="19"/>
    </row>
    <row r="7" spans="2:63" ht="26.25" customHeight="1">
      <c r="B7" s="120" t="s">
        <v>192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185</v>
      </c>
      <c r="I8" s="28" t="s">
        <v>186</v>
      </c>
      <c r="J8" s="38" t="s">
        <v>190</v>
      </c>
      <c r="K8" s="28" t="s">
        <v>56</v>
      </c>
      <c r="L8" s="28" t="s">
        <v>73</v>
      </c>
      <c r="M8" s="28" t="s">
        <v>57</v>
      </c>
      <c r="N8" s="28" t="s">
        <v>181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182</v>
      </c>
      <c r="I9" s="31"/>
      <c r="J9" s="21" t="s">
        <v>183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191</v>
      </c>
      <c r="C11" s="7"/>
      <c r="D11" s="7"/>
      <c r="E11" s="7"/>
      <c r="F11" s="7"/>
      <c r="G11" s="7"/>
      <c r="H11" s="75">
        <v>123293005.70999999</v>
      </c>
      <c r="I11" s="7"/>
      <c r="J11" s="75">
        <v>25.512423900000002</v>
      </c>
      <c r="K11" s="75">
        <v>4873335.1707598856</v>
      </c>
      <c r="L11" s="7"/>
      <c r="M11" s="76">
        <v>1</v>
      </c>
      <c r="N11" s="76">
        <v>0.17960000000000001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83837058.75</v>
      </c>
      <c r="J12" s="81">
        <v>0</v>
      </c>
      <c r="K12" s="81">
        <v>1202455.657315077</v>
      </c>
      <c r="M12" s="80">
        <v>0.2467</v>
      </c>
      <c r="N12" s="80">
        <v>4.4299999999999999E-2</v>
      </c>
    </row>
    <row r="13" spans="2:63">
      <c r="B13" s="79" t="s">
        <v>1829</v>
      </c>
      <c r="D13" s="16"/>
      <c r="E13" s="16"/>
      <c r="F13" s="16"/>
      <c r="G13" s="16"/>
      <c r="H13" s="81">
        <v>25102582.579999998</v>
      </c>
      <c r="J13" s="81">
        <v>0</v>
      </c>
      <c r="K13" s="81">
        <v>824994.38635010005</v>
      </c>
      <c r="M13" s="80">
        <v>0.16930000000000001</v>
      </c>
      <c r="N13" s="80">
        <v>3.04E-2</v>
      </c>
    </row>
    <row r="14" spans="2:63">
      <c r="B14" t="s">
        <v>1830</v>
      </c>
      <c r="C14" t="s">
        <v>1831</v>
      </c>
      <c r="D14" t="s">
        <v>100</v>
      </c>
      <c r="E14" t="s">
        <v>1832</v>
      </c>
      <c r="F14" t="s">
        <v>1833</v>
      </c>
      <c r="G14" t="s">
        <v>102</v>
      </c>
      <c r="H14" s="77">
        <v>763753</v>
      </c>
      <c r="I14" s="77">
        <v>1850</v>
      </c>
      <c r="J14" s="77">
        <v>0</v>
      </c>
      <c r="K14" s="77">
        <v>14129.4305</v>
      </c>
      <c r="L14" s="78">
        <v>5.1299999999999998E-2</v>
      </c>
      <c r="M14" s="78">
        <v>2.8999999999999998E-3</v>
      </c>
      <c r="N14" s="78">
        <v>5.0000000000000001E-4</v>
      </c>
    </row>
    <row r="15" spans="2:63">
      <c r="B15" t="s">
        <v>1834</v>
      </c>
      <c r="C15" t="s">
        <v>1835</v>
      </c>
      <c r="D15" t="s">
        <v>100</v>
      </c>
      <c r="E15" t="s">
        <v>1832</v>
      </c>
      <c r="F15" t="s">
        <v>1833</v>
      </c>
      <c r="G15" t="s">
        <v>102</v>
      </c>
      <c r="H15" s="77">
        <v>217346</v>
      </c>
      <c r="I15" s="77">
        <v>1871</v>
      </c>
      <c r="J15" s="77">
        <v>0</v>
      </c>
      <c r="K15" s="77">
        <v>4066.5436599999998</v>
      </c>
      <c r="L15" s="78">
        <v>3.7400000000000003E-2</v>
      </c>
      <c r="M15" s="78">
        <v>8.0000000000000004E-4</v>
      </c>
      <c r="N15" s="78">
        <v>1E-4</v>
      </c>
    </row>
    <row r="16" spans="2:63">
      <c r="B16" t="s">
        <v>1836</v>
      </c>
      <c r="C16" t="s">
        <v>1837</v>
      </c>
      <c r="D16" t="s">
        <v>100</v>
      </c>
      <c r="E16" t="s">
        <v>1832</v>
      </c>
      <c r="F16" t="s">
        <v>1833</v>
      </c>
      <c r="G16" t="s">
        <v>102</v>
      </c>
      <c r="H16" s="77">
        <v>5658446</v>
      </c>
      <c r="I16" s="77">
        <v>1874</v>
      </c>
      <c r="J16" s="77">
        <v>0</v>
      </c>
      <c r="K16" s="77">
        <v>106039.27804</v>
      </c>
      <c r="L16" s="78">
        <v>0.14269999999999999</v>
      </c>
      <c r="M16" s="78">
        <v>2.18E-2</v>
      </c>
      <c r="N16" s="78">
        <v>3.8999999999999998E-3</v>
      </c>
    </row>
    <row r="17" spans="2:14">
      <c r="B17" t="s">
        <v>1838</v>
      </c>
      <c r="C17" t="s">
        <v>1839</v>
      </c>
      <c r="D17" t="s">
        <v>100</v>
      </c>
      <c r="E17" t="s">
        <v>1832</v>
      </c>
      <c r="F17" t="s">
        <v>1833</v>
      </c>
      <c r="G17" t="s">
        <v>102</v>
      </c>
      <c r="H17" s="77">
        <v>1481532.8</v>
      </c>
      <c r="I17" s="77">
        <v>3597</v>
      </c>
      <c r="J17" s="77">
        <v>0</v>
      </c>
      <c r="K17" s="77">
        <v>53290.734815999996</v>
      </c>
      <c r="L17" s="78">
        <v>2.3E-2</v>
      </c>
      <c r="M17" s="78">
        <v>1.09E-2</v>
      </c>
      <c r="N17" s="78">
        <v>2E-3</v>
      </c>
    </row>
    <row r="18" spans="2:14">
      <c r="B18" t="s">
        <v>1840</v>
      </c>
      <c r="C18" t="s">
        <v>1841</v>
      </c>
      <c r="D18" t="s">
        <v>100</v>
      </c>
      <c r="E18" t="s">
        <v>1832</v>
      </c>
      <c r="F18" t="s">
        <v>1833</v>
      </c>
      <c r="G18" t="s">
        <v>102</v>
      </c>
      <c r="H18" s="77">
        <v>2830331.08</v>
      </c>
      <c r="I18" s="77">
        <v>1854</v>
      </c>
      <c r="J18" s="77">
        <v>0</v>
      </c>
      <c r="K18" s="77">
        <v>52474.3382232</v>
      </c>
      <c r="L18" s="78">
        <v>4.2000000000000003E-2</v>
      </c>
      <c r="M18" s="78">
        <v>1.0800000000000001E-2</v>
      </c>
      <c r="N18" s="78">
        <v>1.9E-3</v>
      </c>
    </row>
    <row r="19" spans="2:14">
      <c r="B19" t="s">
        <v>1842</v>
      </c>
      <c r="C19" t="s">
        <v>1843</v>
      </c>
      <c r="D19" t="s">
        <v>100</v>
      </c>
      <c r="E19" t="s">
        <v>1844</v>
      </c>
      <c r="F19" t="s">
        <v>1833</v>
      </c>
      <c r="G19" t="s">
        <v>102</v>
      </c>
      <c r="H19" s="77">
        <v>172955.19</v>
      </c>
      <c r="I19" s="77">
        <v>2858</v>
      </c>
      <c r="J19" s="77">
        <v>0</v>
      </c>
      <c r="K19" s="77">
        <v>4943.0593301999997</v>
      </c>
      <c r="L19" s="78">
        <v>5.2200000000000003E-2</v>
      </c>
      <c r="M19" s="78">
        <v>1E-3</v>
      </c>
      <c r="N19" s="78">
        <v>2.0000000000000001E-4</v>
      </c>
    </row>
    <row r="20" spans="2:14">
      <c r="B20" t="s">
        <v>1845</v>
      </c>
      <c r="C20" t="s">
        <v>1846</v>
      </c>
      <c r="D20" t="s">
        <v>100</v>
      </c>
      <c r="E20" t="s">
        <v>1844</v>
      </c>
      <c r="F20" t="s">
        <v>1833</v>
      </c>
      <c r="G20" t="s">
        <v>102</v>
      </c>
      <c r="H20" s="77">
        <v>927249</v>
      </c>
      <c r="I20" s="77">
        <v>1852</v>
      </c>
      <c r="J20" s="77">
        <v>0</v>
      </c>
      <c r="K20" s="77">
        <v>17172.65148</v>
      </c>
      <c r="L20" s="78">
        <v>4.9500000000000002E-2</v>
      </c>
      <c r="M20" s="78">
        <v>3.5000000000000001E-3</v>
      </c>
      <c r="N20" s="78">
        <v>5.9999999999999995E-4</v>
      </c>
    </row>
    <row r="21" spans="2:14">
      <c r="B21" t="s">
        <v>1847</v>
      </c>
      <c r="C21" t="s">
        <v>1848</v>
      </c>
      <c r="D21" t="s">
        <v>100</v>
      </c>
      <c r="E21" t="s">
        <v>1844</v>
      </c>
      <c r="F21" t="s">
        <v>1833</v>
      </c>
      <c r="G21" t="s">
        <v>102</v>
      </c>
      <c r="H21" s="77">
        <v>3094580</v>
      </c>
      <c r="I21" s="77">
        <v>1849</v>
      </c>
      <c r="J21" s="77">
        <v>0</v>
      </c>
      <c r="K21" s="77">
        <v>57218.784200000002</v>
      </c>
      <c r="L21" s="78">
        <v>4.5499999999999999E-2</v>
      </c>
      <c r="M21" s="78">
        <v>1.17E-2</v>
      </c>
      <c r="N21" s="78">
        <v>2.0999999999999999E-3</v>
      </c>
    </row>
    <row r="22" spans="2:14">
      <c r="B22" t="s">
        <v>1849</v>
      </c>
      <c r="C22" t="s">
        <v>1850</v>
      </c>
      <c r="D22" t="s">
        <v>100</v>
      </c>
      <c r="E22" t="s">
        <v>1844</v>
      </c>
      <c r="F22" t="s">
        <v>1833</v>
      </c>
      <c r="G22" t="s">
        <v>102</v>
      </c>
      <c r="H22" s="77">
        <v>2764686.29</v>
      </c>
      <c r="I22" s="77">
        <v>3539</v>
      </c>
      <c r="J22" s="77">
        <v>0</v>
      </c>
      <c r="K22" s="77">
        <v>97842.247803100006</v>
      </c>
      <c r="L22" s="78">
        <v>1.7399999999999999E-2</v>
      </c>
      <c r="M22" s="78">
        <v>2.01E-2</v>
      </c>
      <c r="N22" s="78">
        <v>3.5999999999999999E-3</v>
      </c>
    </row>
    <row r="23" spans="2:14">
      <c r="B23" t="s">
        <v>1851</v>
      </c>
      <c r="C23" t="s">
        <v>1852</v>
      </c>
      <c r="D23" t="s">
        <v>100</v>
      </c>
      <c r="E23" t="s">
        <v>1844</v>
      </c>
      <c r="F23" t="s">
        <v>1833</v>
      </c>
      <c r="G23" t="s">
        <v>102</v>
      </c>
      <c r="H23" s="77">
        <v>3054406.33</v>
      </c>
      <c r="I23" s="77">
        <v>1852</v>
      </c>
      <c r="J23" s="77">
        <v>0</v>
      </c>
      <c r="K23" s="77">
        <v>56567.605231599999</v>
      </c>
      <c r="L23" s="78">
        <v>1.72E-2</v>
      </c>
      <c r="M23" s="78">
        <v>1.1599999999999999E-2</v>
      </c>
      <c r="N23" s="78">
        <v>2.0999999999999999E-3</v>
      </c>
    </row>
    <row r="24" spans="2:14">
      <c r="B24" t="s">
        <v>1853</v>
      </c>
      <c r="C24" t="s">
        <v>1854</v>
      </c>
      <c r="D24" t="s">
        <v>100</v>
      </c>
      <c r="E24" t="s">
        <v>1844</v>
      </c>
      <c r="F24" t="s">
        <v>1833</v>
      </c>
      <c r="G24" t="s">
        <v>102</v>
      </c>
      <c r="H24" s="77">
        <v>692449.03</v>
      </c>
      <c r="I24" s="77">
        <v>1827</v>
      </c>
      <c r="J24" s="77">
        <v>0</v>
      </c>
      <c r="K24" s="77">
        <v>12651.0437781</v>
      </c>
      <c r="L24" s="78">
        <v>6.1999999999999998E-3</v>
      </c>
      <c r="M24" s="78">
        <v>2.5999999999999999E-3</v>
      </c>
      <c r="N24" s="78">
        <v>5.0000000000000001E-4</v>
      </c>
    </row>
    <row r="25" spans="2:14">
      <c r="B25" t="s">
        <v>1855</v>
      </c>
      <c r="C25" t="s">
        <v>1856</v>
      </c>
      <c r="D25" t="s">
        <v>100</v>
      </c>
      <c r="E25" t="s">
        <v>1857</v>
      </c>
      <c r="F25" t="s">
        <v>1833</v>
      </c>
      <c r="G25" t="s">
        <v>102</v>
      </c>
      <c r="H25" s="77">
        <v>178473.83</v>
      </c>
      <c r="I25" s="77">
        <v>1848</v>
      </c>
      <c r="J25" s="77">
        <v>0</v>
      </c>
      <c r="K25" s="77">
        <v>3298.1963784</v>
      </c>
      <c r="L25" s="78">
        <v>3.0000000000000001E-3</v>
      </c>
      <c r="M25" s="78">
        <v>6.9999999999999999E-4</v>
      </c>
      <c r="N25" s="78">
        <v>1E-4</v>
      </c>
    </row>
    <row r="26" spans="2:14">
      <c r="B26" t="s">
        <v>1858</v>
      </c>
      <c r="C26" t="s">
        <v>1859</v>
      </c>
      <c r="D26" t="s">
        <v>100</v>
      </c>
      <c r="E26" t="s">
        <v>1857</v>
      </c>
      <c r="F26" t="s">
        <v>1833</v>
      </c>
      <c r="G26" t="s">
        <v>102</v>
      </c>
      <c r="H26" s="77">
        <v>945118</v>
      </c>
      <c r="I26" s="77">
        <v>1845</v>
      </c>
      <c r="J26" s="77">
        <v>0</v>
      </c>
      <c r="K26" s="77">
        <v>17437.427100000001</v>
      </c>
      <c r="L26" s="78">
        <v>6.6600000000000006E-2</v>
      </c>
      <c r="M26" s="78">
        <v>3.5999999999999999E-3</v>
      </c>
      <c r="N26" s="78">
        <v>5.9999999999999995E-4</v>
      </c>
    </row>
    <row r="27" spans="2:14">
      <c r="B27" t="s">
        <v>1860</v>
      </c>
      <c r="C27" t="s">
        <v>1861</v>
      </c>
      <c r="D27" t="s">
        <v>100</v>
      </c>
      <c r="E27" t="s">
        <v>1857</v>
      </c>
      <c r="F27" t="s">
        <v>1833</v>
      </c>
      <c r="G27" t="s">
        <v>102</v>
      </c>
      <c r="H27" s="77">
        <v>753351</v>
      </c>
      <c r="I27" s="77">
        <v>3560</v>
      </c>
      <c r="J27" s="77">
        <v>0</v>
      </c>
      <c r="K27" s="77">
        <v>26819.295600000001</v>
      </c>
      <c r="L27" s="78">
        <v>8.6E-3</v>
      </c>
      <c r="M27" s="78">
        <v>5.4999999999999997E-3</v>
      </c>
      <c r="N27" s="78">
        <v>1E-3</v>
      </c>
    </row>
    <row r="28" spans="2:14">
      <c r="B28" t="s">
        <v>1862</v>
      </c>
      <c r="C28" t="s">
        <v>1863</v>
      </c>
      <c r="D28" t="s">
        <v>100</v>
      </c>
      <c r="E28" t="s">
        <v>1864</v>
      </c>
      <c r="F28" t="s">
        <v>1833</v>
      </c>
      <c r="G28" t="s">
        <v>102</v>
      </c>
      <c r="H28" s="77">
        <v>82008</v>
      </c>
      <c r="I28" s="77">
        <v>18430</v>
      </c>
      <c r="J28" s="77">
        <v>0</v>
      </c>
      <c r="K28" s="77">
        <v>15114.0744</v>
      </c>
      <c r="L28" s="78">
        <v>4.36E-2</v>
      </c>
      <c r="M28" s="78">
        <v>3.0999999999999999E-3</v>
      </c>
      <c r="N28" s="78">
        <v>5.9999999999999995E-4</v>
      </c>
    </row>
    <row r="29" spans="2:14">
      <c r="B29" t="s">
        <v>1865</v>
      </c>
      <c r="C29" t="s">
        <v>1866</v>
      </c>
      <c r="D29" t="s">
        <v>100</v>
      </c>
      <c r="E29" t="s">
        <v>1864</v>
      </c>
      <c r="F29" t="s">
        <v>1833</v>
      </c>
      <c r="G29" t="s">
        <v>102</v>
      </c>
      <c r="H29" s="77">
        <v>106439.03999999999</v>
      </c>
      <c r="I29" s="77">
        <v>34690</v>
      </c>
      <c r="J29" s="77">
        <v>0</v>
      </c>
      <c r="K29" s="77">
        <v>36923.702976</v>
      </c>
      <c r="L29" s="78">
        <v>1.32E-2</v>
      </c>
      <c r="M29" s="78">
        <v>7.6E-3</v>
      </c>
      <c r="N29" s="78">
        <v>1.4E-3</v>
      </c>
    </row>
    <row r="30" spans="2:14">
      <c r="B30" t="s">
        <v>1867</v>
      </c>
      <c r="C30" t="s">
        <v>1868</v>
      </c>
      <c r="D30" t="s">
        <v>100</v>
      </c>
      <c r="E30" t="s">
        <v>1864</v>
      </c>
      <c r="F30" t="s">
        <v>1833</v>
      </c>
      <c r="G30" t="s">
        <v>102</v>
      </c>
      <c r="H30" s="77">
        <v>331030.71000000002</v>
      </c>
      <c r="I30" s="77">
        <v>18410</v>
      </c>
      <c r="J30" s="77">
        <v>0</v>
      </c>
      <c r="K30" s="77">
        <v>60942.753710999998</v>
      </c>
      <c r="L30" s="78">
        <v>1.1900000000000001E-2</v>
      </c>
      <c r="M30" s="78">
        <v>1.2500000000000001E-2</v>
      </c>
      <c r="N30" s="78">
        <v>2.2000000000000001E-3</v>
      </c>
    </row>
    <row r="31" spans="2:14">
      <c r="B31" t="s">
        <v>1869</v>
      </c>
      <c r="C31" t="s">
        <v>1870</v>
      </c>
      <c r="D31" t="s">
        <v>100</v>
      </c>
      <c r="E31" t="s">
        <v>1864</v>
      </c>
      <c r="F31" t="s">
        <v>1833</v>
      </c>
      <c r="G31" t="s">
        <v>102</v>
      </c>
      <c r="H31" s="77">
        <v>74316.28</v>
      </c>
      <c r="I31" s="77">
        <v>18200</v>
      </c>
      <c r="J31" s="77">
        <v>0</v>
      </c>
      <c r="K31" s="77">
        <v>13525.562959999999</v>
      </c>
      <c r="L31" s="78">
        <v>7.1999999999999998E-3</v>
      </c>
      <c r="M31" s="78">
        <v>2.8E-3</v>
      </c>
      <c r="N31" s="78">
        <v>5.0000000000000001E-4</v>
      </c>
    </row>
    <row r="32" spans="2:14">
      <c r="B32" t="s">
        <v>1871</v>
      </c>
      <c r="C32" t="s">
        <v>1872</v>
      </c>
      <c r="D32" t="s">
        <v>100</v>
      </c>
      <c r="E32" t="s">
        <v>1864</v>
      </c>
      <c r="F32" t="s">
        <v>1833</v>
      </c>
      <c r="G32" t="s">
        <v>102</v>
      </c>
      <c r="H32" s="77">
        <v>973787</v>
      </c>
      <c r="I32" s="77">
        <v>17920</v>
      </c>
      <c r="J32" s="77">
        <v>0</v>
      </c>
      <c r="K32" s="77">
        <v>174502.63039999999</v>
      </c>
      <c r="L32" s="78">
        <v>9.4799999999999995E-2</v>
      </c>
      <c r="M32" s="78">
        <v>3.5799999999999998E-2</v>
      </c>
      <c r="N32" s="78">
        <v>6.4000000000000003E-3</v>
      </c>
    </row>
    <row r="33" spans="2:14">
      <c r="B33" t="s">
        <v>1873</v>
      </c>
      <c r="C33" t="s">
        <v>1874</v>
      </c>
      <c r="D33" t="s">
        <v>100</v>
      </c>
      <c r="E33" t="s">
        <v>1864</v>
      </c>
      <c r="F33" t="s">
        <v>1833</v>
      </c>
      <c r="G33" t="s">
        <v>102</v>
      </c>
      <c r="H33" s="77">
        <v>241</v>
      </c>
      <c r="I33" s="77">
        <v>4036.25</v>
      </c>
      <c r="J33" s="77">
        <v>0</v>
      </c>
      <c r="K33" s="77">
        <v>9.7273624999999999</v>
      </c>
      <c r="L33" s="78">
        <v>1E-4</v>
      </c>
      <c r="M33" s="78">
        <v>0</v>
      </c>
      <c r="N33" s="78">
        <v>0</v>
      </c>
    </row>
    <row r="34" spans="2:14">
      <c r="B34" t="s">
        <v>1875</v>
      </c>
      <c r="C34" t="s">
        <v>1876</v>
      </c>
      <c r="D34" t="s">
        <v>100</v>
      </c>
      <c r="E34" t="s">
        <v>1864</v>
      </c>
      <c r="F34" t="s">
        <v>1833</v>
      </c>
      <c r="G34" t="s">
        <v>102</v>
      </c>
      <c r="H34" s="77">
        <v>83</v>
      </c>
      <c r="I34" s="77">
        <v>30480</v>
      </c>
      <c r="J34" s="77">
        <v>0</v>
      </c>
      <c r="K34" s="77">
        <v>25.298400000000001</v>
      </c>
      <c r="L34" s="78">
        <v>2.0000000000000001E-4</v>
      </c>
      <c r="M34" s="78">
        <v>0</v>
      </c>
      <c r="N34" s="78">
        <v>0</v>
      </c>
    </row>
    <row r="35" spans="2:14">
      <c r="B35" s="79" t="s">
        <v>1877</v>
      </c>
      <c r="D35" s="16"/>
      <c r="E35" s="16"/>
      <c r="F35" s="16"/>
      <c r="G35" s="16"/>
      <c r="H35" s="81">
        <v>405892.46</v>
      </c>
      <c r="J35" s="81">
        <v>0</v>
      </c>
      <c r="K35" s="81">
        <v>73841.436178999997</v>
      </c>
      <c r="M35" s="80">
        <v>1.52E-2</v>
      </c>
      <c r="N35" s="80">
        <v>2.7000000000000001E-3</v>
      </c>
    </row>
    <row r="36" spans="2:14">
      <c r="B36" t="s">
        <v>1878</v>
      </c>
      <c r="C36" t="s">
        <v>1879</v>
      </c>
      <c r="D36" t="s">
        <v>100</v>
      </c>
      <c r="E36" t="s">
        <v>1844</v>
      </c>
      <c r="F36" t="s">
        <v>1833</v>
      </c>
      <c r="G36" t="s">
        <v>102</v>
      </c>
      <c r="H36" s="77">
        <v>79978.83</v>
      </c>
      <c r="I36" s="77">
        <v>19180</v>
      </c>
      <c r="J36" s="77">
        <v>0</v>
      </c>
      <c r="K36" s="77">
        <v>15339.939593999999</v>
      </c>
      <c r="L36" s="78">
        <v>4.8999999999999998E-3</v>
      </c>
      <c r="M36" s="78">
        <v>3.0999999999999999E-3</v>
      </c>
      <c r="N36" s="78">
        <v>5.9999999999999995E-4</v>
      </c>
    </row>
    <row r="37" spans="2:14">
      <c r="B37" t="s">
        <v>1880</v>
      </c>
      <c r="C37" t="s">
        <v>1881</v>
      </c>
      <c r="D37" t="s">
        <v>100</v>
      </c>
      <c r="E37" t="s">
        <v>1864</v>
      </c>
      <c r="F37" t="s">
        <v>1833</v>
      </c>
      <c r="G37" t="s">
        <v>102</v>
      </c>
      <c r="H37" s="77">
        <v>325913.63</v>
      </c>
      <c r="I37" s="77">
        <v>17950</v>
      </c>
      <c r="J37" s="77">
        <v>0</v>
      </c>
      <c r="K37" s="77">
        <v>58501.496585000001</v>
      </c>
      <c r="L37" s="78">
        <v>2.0799999999999999E-2</v>
      </c>
      <c r="M37" s="78">
        <v>1.2E-2</v>
      </c>
      <c r="N37" s="78">
        <v>2.2000000000000001E-3</v>
      </c>
    </row>
    <row r="38" spans="2:14">
      <c r="B38" s="79" t="s">
        <v>1882</v>
      </c>
      <c r="D38" s="16"/>
      <c r="E38" s="16"/>
      <c r="F38" s="16"/>
      <c r="G38" s="16"/>
      <c r="H38" s="81">
        <v>58328583.710000001</v>
      </c>
      <c r="J38" s="81">
        <v>0</v>
      </c>
      <c r="K38" s="81">
        <v>303619.83478597697</v>
      </c>
      <c r="M38" s="80">
        <v>6.2300000000000001E-2</v>
      </c>
      <c r="N38" s="80">
        <v>1.12E-2</v>
      </c>
    </row>
    <row r="39" spans="2:14">
      <c r="B39" t="s">
        <v>1883</v>
      </c>
      <c r="C39" t="s">
        <v>1884</v>
      </c>
      <c r="D39" t="s">
        <v>100</v>
      </c>
      <c r="E39" t="s">
        <v>1832</v>
      </c>
      <c r="F39" t="s">
        <v>1885</v>
      </c>
      <c r="G39" t="s">
        <v>102</v>
      </c>
      <c r="H39" s="77">
        <v>4713307.83</v>
      </c>
      <c r="I39" s="77">
        <v>368.92</v>
      </c>
      <c r="J39" s="77">
        <v>0</v>
      </c>
      <c r="K39" s="77">
        <v>17388.335246436</v>
      </c>
      <c r="L39" s="78">
        <v>7.0300000000000001E-2</v>
      </c>
      <c r="M39" s="78">
        <v>3.5999999999999999E-3</v>
      </c>
      <c r="N39" s="78">
        <v>5.9999999999999995E-4</v>
      </c>
    </row>
    <row r="40" spans="2:14">
      <c r="B40" t="s">
        <v>1886</v>
      </c>
      <c r="C40" t="s">
        <v>1887</v>
      </c>
      <c r="D40" t="s">
        <v>100</v>
      </c>
      <c r="E40" t="s">
        <v>1832</v>
      </c>
      <c r="F40" t="s">
        <v>1885</v>
      </c>
      <c r="G40" t="s">
        <v>102</v>
      </c>
      <c r="H40" s="77">
        <v>9211989</v>
      </c>
      <c r="I40" s="77">
        <v>354.64</v>
      </c>
      <c r="J40" s="77">
        <v>0</v>
      </c>
      <c r="K40" s="77">
        <v>32669.3977896</v>
      </c>
      <c r="L40" s="78">
        <v>7.8E-2</v>
      </c>
      <c r="M40" s="78">
        <v>6.7000000000000002E-3</v>
      </c>
      <c r="N40" s="78">
        <v>1.1999999999999999E-3</v>
      </c>
    </row>
    <row r="41" spans="2:14">
      <c r="B41" t="s">
        <v>1888</v>
      </c>
      <c r="C41" t="s">
        <v>1889</v>
      </c>
      <c r="D41" t="s">
        <v>100</v>
      </c>
      <c r="E41" t="s">
        <v>1832</v>
      </c>
      <c r="F41" t="s">
        <v>1885</v>
      </c>
      <c r="G41" t="s">
        <v>102</v>
      </c>
      <c r="H41" s="77">
        <v>2292817</v>
      </c>
      <c r="I41" s="77">
        <v>369.63</v>
      </c>
      <c r="J41" s="77">
        <v>0</v>
      </c>
      <c r="K41" s="77">
        <v>8474.9394771000007</v>
      </c>
      <c r="L41" s="78">
        <v>7.4200000000000002E-2</v>
      </c>
      <c r="M41" s="78">
        <v>1.6999999999999999E-3</v>
      </c>
      <c r="N41" s="78">
        <v>2.9999999999999997E-4</v>
      </c>
    </row>
    <row r="42" spans="2:14">
      <c r="B42" t="s">
        <v>1890</v>
      </c>
      <c r="C42" t="s">
        <v>1891</v>
      </c>
      <c r="D42" t="s">
        <v>100</v>
      </c>
      <c r="E42" t="s">
        <v>1832</v>
      </c>
      <c r="F42" t="s">
        <v>1885</v>
      </c>
      <c r="G42" t="s">
        <v>102</v>
      </c>
      <c r="H42" s="77">
        <v>7917743.8099999996</v>
      </c>
      <c r="I42" s="77">
        <v>344.75</v>
      </c>
      <c r="J42" s="77">
        <v>0</v>
      </c>
      <c r="K42" s="77">
        <v>27296.421784974998</v>
      </c>
      <c r="L42" s="78">
        <v>2.5600000000000001E-2</v>
      </c>
      <c r="M42" s="78">
        <v>5.5999999999999999E-3</v>
      </c>
      <c r="N42" s="78">
        <v>1E-3</v>
      </c>
    </row>
    <row r="43" spans="2:14">
      <c r="B43" t="s">
        <v>1892</v>
      </c>
      <c r="C43" t="s">
        <v>1893</v>
      </c>
      <c r="D43" t="s">
        <v>100</v>
      </c>
      <c r="E43" t="s">
        <v>1832</v>
      </c>
      <c r="F43" t="s">
        <v>1885</v>
      </c>
      <c r="G43" t="s">
        <v>102</v>
      </c>
      <c r="H43" s="77">
        <v>45099</v>
      </c>
      <c r="I43" s="77">
        <v>369.24</v>
      </c>
      <c r="J43" s="77">
        <v>0</v>
      </c>
      <c r="K43" s="77">
        <v>166.5235476</v>
      </c>
      <c r="L43" s="78">
        <v>5.0000000000000001E-4</v>
      </c>
      <c r="M43" s="78">
        <v>0</v>
      </c>
      <c r="N43" s="78">
        <v>0</v>
      </c>
    </row>
    <row r="44" spans="2:14">
      <c r="B44" t="s">
        <v>1894</v>
      </c>
      <c r="C44" t="s">
        <v>1895</v>
      </c>
      <c r="D44" t="s">
        <v>100</v>
      </c>
      <c r="E44" t="s">
        <v>1832</v>
      </c>
      <c r="F44" t="s">
        <v>1885</v>
      </c>
      <c r="G44" t="s">
        <v>102</v>
      </c>
      <c r="H44" s="77">
        <v>52682</v>
      </c>
      <c r="I44" s="77">
        <v>334.77</v>
      </c>
      <c r="J44" s="77">
        <v>0</v>
      </c>
      <c r="K44" s="77">
        <v>176.3635314</v>
      </c>
      <c r="L44" s="78">
        <v>1.4E-3</v>
      </c>
      <c r="M44" s="78">
        <v>0</v>
      </c>
      <c r="N44" s="78">
        <v>0</v>
      </c>
    </row>
    <row r="45" spans="2:14">
      <c r="B45" t="s">
        <v>1896</v>
      </c>
      <c r="C45" t="s">
        <v>1897</v>
      </c>
      <c r="D45" t="s">
        <v>100</v>
      </c>
      <c r="E45" t="s">
        <v>1898</v>
      </c>
      <c r="F45" t="s">
        <v>1885</v>
      </c>
      <c r="G45" t="s">
        <v>102</v>
      </c>
      <c r="H45" s="77">
        <v>2184000</v>
      </c>
      <c r="I45" s="77">
        <v>439.85</v>
      </c>
      <c r="J45" s="77">
        <v>0</v>
      </c>
      <c r="K45" s="77">
        <v>9606.3240000000005</v>
      </c>
      <c r="L45" s="78">
        <v>7.5200000000000003E-2</v>
      </c>
      <c r="M45" s="78">
        <v>2E-3</v>
      </c>
      <c r="N45" s="78">
        <v>4.0000000000000002E-4</v>
      </c>
    </row>
    <row r="46" spans="2:14">
      <c r="B46" t="s">
        <v>1899</v>
      </c>
      <c r="C46" t="s">
        <v>1900</v>
      </c>
      <c r="D46" t="s">
        <v>100</v>
      </c>
      <c r="E46" t="s">
        <v>1898</v>
      </c>
      <c r="F46" t="s">
        <v>1885</v>
      </c>
      <c r="G46" t="s">
        <v>102</v>
      </c>
      <c r="H46" s="77">
        <v>473266</v>
      </c>
      <c r="I46" s="77">
        <v>428.96</v>
      </c>
      <c r="J46" s="77">
        <v>0</v>
      </c>
      <c r="K46" s="77">
        <v>2030.1218335999999</v>
      </c>
      <c r="L46" s="78">
        <v>2.3900000000000001E-2</v>
      </c>
      <c r="M46" s="78">
        <v>4.0000000000000002E-4</v>
      </c>
      <c r="N46" s="78">
        <v>1E-4</v>
      </c>
    </row>
    <row r="47" spans="2:14">
      <c r="B47" t="s">
        <v>1901</v>
      </c>
      <c r="C47" t="s">
        <v>1902</v>
      </c>
      <c r="D47" t="s">
        <v>100</v>
      </c>
      <c r="E47" t="s">
        <v>1844</v>
      </c>
      <c r="F47" t="s">
        <v>1885</v>
      </c>
      <c r="G47" t="s">
        <v>102</v>
      </c>
      <c r="H47" s="77">
        <v>33672</v>
      </c>
      <c r="I47" s="77">
        <v>565.33000000000004</v>
      </c>
      <c r="J47" s="77">
        <v>0</v>
      </c>
      <c r="K47" s="77">
        <v>190.35791760000001</v>
      </c>
      <c r="L47" s="78">
        <v>6.3E-3</v>
      </c>
      <c r="M47" s="78">
        <v>0</v>
      </c>
      <c r="N47" s="78">
        <v>0</v>
      </c>
    </row>
    <row r="48" spans="2:14">
      <c r="B48" t="s">
        <v>1903</v>
      </c>
      <c r="C48" t="s">
        <v>1904</v>
      </c>
      <c r="D48" t="s">
        <v>100</v>
      </c>
      <c r="E48" t="s">
        <v>1844</v>
      </c>
      <c r="F48" t="s">
        <v>1885</v>
      </c>
      <c r="G48" t="s">
        <v>102</v>
      </c>
      <c r="H48" s="77">
        <v>316025.03000000003</v>
      </c>
      <c r="I48" s="77">
        <v>404.01</v>
      </c>
      <c r="J48" s="77">
        <v>0</v>
      </c>
      <c r="K48" s="77">
        <v>1276.7727237030001</v>
      </c>
      <c r="L48" s="78">
        <v>1.2200000000000001E-2</v>
      </c>
      <c r="M48" s="78">
        <v>2.9999999999999997E-4</v>
      </c>
      <c r="N48" s="78">
        <v>0</v>
      </c>
    </row>
    <row r="49" spans="2:14">
      <c r="B49" t="s">
        <v>1905</v>
      </c>
      <c r="C49" t="s">
        <v>1906</v>
      </c>
      <c r="D49" t="s">
        <v>100</v>
      </c>
      <c r="E49" t="s">
        <v>1844</v>
      </c>
      <c r="F49" t="s">
        <v>1885</v>
      </c>
      <c r="G49" t="s">
        <v>102</v>
      </c>
      <c r="H49" s="77">
        <v>105525</v>
      </c>
      <c r="I49" s="77">
        <v>268.32</v>
      </c>
      <c r="J49" s="77">
        <v>0</v>
      </c>
      <c r="K49" s="77">
        <v>283.14467999999999</v>
      </c>
      <c r="L49" s="78">
        <v>8.0000000000000004E-4</v>
      </c>
      <c r="M49" s="78">
        <v>1E-4</v>
      </c>
      <c r="N49" s="78">
        <v>0</v>
      </c>
    </row>
    <row r="50" spans="2:14">
      <c r="B50" t="s">
        <v>1907</v>
      </c>
      <c r="C50" t="s">
        <v>1908</v>
      </c>
      <c r="D50" t="s">
        <v>100</v>
      </c>
      <c r="E50" t="s">
        <v>1844</v>
      </c>
      <c r="F50" t="s">
        <v>1885</v>
      </c>
      <c r="G50" t="s">
        <v>102</v>
      </c>
      <c r="H50" s="77">
        <v>258223</v>
      </c>
      <c r="I50" s="77">
        <v>344.32</v>
      </c>
      <c r="J50" s="77">
        <v>0</v>
      </c>
      <c r="K50" s="77">
        <v>889.11343360000001</v>
      </c>
      <c r="L50" s="78">
        <v>1.4500000000000001E-2</v>
      </c>
      <c r="M50" s="78">
        <v>2.0000000000000001E-4</v>
      </c>
      <c r="N50" s="78">
        <v>0</v>
      </c>
    </row>
    <row r="51" spans="2:14">
      <c r="B51" t="s">
        <v>1909</v>
      </c>
      <c r="C51" t="s">
        <v>1910</v>
      </c>
      <c r="D51" t="s">
        <v>100</v>
      </c>
      <c r="E51" t="s">
        <v>1844</v>
      </c>
      <c r="F51" t="s">
        <v>1885</v>
      </c>
      <c r="G51" t="s">
        <v>102</v>
      </c>
      <c r="H51" s="77">
        <v>2814423</v>
      </c>
      <c r="I51" s="77">
        <v>369.21</v>
      </c>
      <c r="J51" s="77">
        <v>0</v>
      </c>
      <c r="K51" s="77">
        <v>10391.131158300001</v>
      </c>
      <c r="L51" s="78">
        <v>7.3300000000000004E-2</v>
      </c>
      <c r="M51" s="78">
        <v>2.0999999999999999E-3</v>
      </c>
      <c r="N51" s="78">
        <v>4.0000000000000002E-4</v>
      </c>
    </row>
    <row r="52" spans="2:14">
      <c r="B52" t="s">
        <v>1911</v>
      </c>
      <c r="C52" t="s">
        <v>1912</v>
      </c>
      <c r="D52" t="s">
        <v>100</v>
      </c>
      <c r="E52" t="s">
        <v>1844</v>
      </c>
      <c r="F52" t="s">
        <v>1885</v>
      </c>
      <c r="G52" t="s">
        <v>102</v>
      </c>
      <c r="H52" s="77">
        <v>336060</v>
      </c>
      <c r="I52" s="77">
        <v>3712</v>
      </c>
      <c r="J52" s="77">
        <v>0</v>
      </c>
      <c r="K52" s="77">
        <v>12474.547200000001</v>
      </c>
      <c r="L52" s="78">
        <v>0.1074</v>
      </c>
      <c r="M52" s="78">
        <v>2.5999999999999999E-3</v>
      </c>
      <c r="N52" s="78">
        <v>5.0000000000000001E-4</v>
      </c>
    </row>
    <row r="53" spans="2:14">
      <c r="B53" t="s">
        <v>1913</v>
      </c>
      <c r="C53" t="s">
        <v>1914</v>
      </c>
      <c r="D53" t="s">
        <v>100</v>
      </c>
      <c r="E53" t="s">
        <v>1844</v>
      </c>
      <c r="F53" t="s">
        <v>1885</v>
      </c>
      <c r="G53" t="s">
        <v>102</v>
      </c>
      <c r="H53" s="77">
        <v>1546139.51</v>
      </c>
      <c r="I53" s="77">
        <v>3704.64</v>
      </c>
      <c r="J53" s="77">
        <v>0</v>
      </c>
      <c r="K53" s="77">
        <v>57278.902743264</v>
      </c>
      <c r="L53" s="78">
        <v>0.12230000000000001</v>
      </c>
      <c r="M53" s="78">
        <v>1.18E-2</v>
      </c>
      <c r="N53" s="78">
        <v>2.0999999999999999E-3</v>
      </c>
    </row>
    <row r="54" spans="2:14">
      <c r="B54" t="s">
        <v>1915</v>
      </c>
      <c r="C54" t="s">
        <v>1916</v>
      </c>
      <c r="D54" t="s">
        <v>100</v>
      </c>
      <c r="E54" t="s">
        <v>1844</v>
      </c>
      <c r="F54" t="s">
        <v>1885</v>
      </c>
      <c r="G54" t="s">
        <v>102</v>
      </c>
      <c r="H54" s="77">
        <v>13262</v>
      </c>
      <c r="I54" s="77">
        <v>2859.16</v>
      </c>
      <c r="J54" s="77">
        <v>0</v>
      </c>
      <c r="K54" s="77">
        <v>379.1817992</v>
      </c>
      <c r="L54" s="78">
        <v>0.01</v>
      </c>
      <c r="M54" s="78">
        <v>1E-4</v>
      </c>
      <c r="N54" s="78">
        <v>0</v>
      </c>
    </row>
    <row r="55" spans="2:14">
      <c r="B55" t="s">
        <v>1917</v>
      </c>
      <c r="C55" t="s">
        <v>1918</v>
      </c>
      <c r="D55" t="s">
        <v>100</v>
      </c>
      <c r="E55" t="s">
        <v>1844</v>
      </c>
      <c r="F55" t="s">
        <v>1885</v>
      </c>
      <c r="G55" t="s">
        <v>102</v>
      </c>
      <c r="H55" s="77">
        <v>3582368</v>
      </c>
      <c r="I55" s="77">
        <v>345.35</v>
      </c>
      <c r="J55" s="77">
        <v>0</v>
      </c>
      <c r="K55" s="77">
        <v>12371.707888000001</v>
      </c>
      <c r="L55" s="78">
        <v>7.9000000000000008E-3</v>
      </c>
      <c r="M55" s="78">
        <v>2.5000000000000001E-3</v>
      </c>
      <c r="N55" s="78">
        <v>5.0000000000000001E-4</v>
      </c>
    </row>
    <row r="56" spans="2:14">
      <c r="B56" t="s">
        <v>1919</v>
      </c>
      <c r="C56" t="s">
        <v>1920</v>
      </c>
      <c r="D56" t="s">
        <v>100</v>
      </c>
      <c r="E56" t="s">
        <v>1844</v>
      </c>
      <c r="F56" t="s">
        <v>1885</v>
      </c>
      <c r="G56" t="s">
        <v>102</v>
      </c>
      <c r="H56" s="77">
        <v>810810.05</v>
      </c>
      <c r="I56" s="77">
        <v>369.15</v>
      </c>
      <c r="J56" s="77">
        <v>0</v>
      </c>
      <c r="K56" s="77">
        <v>2993.1052995750001</v>
      </c>
      <c r="L56" s="78">
        <v>3.5000000000000001E-3</v>
      </c>
      <c r="M56" s="78">
        <v>5.9999999999999995E-4</v>
      </c>
      <c r="N56" s="78">
        <v>1E-4</v>
      </c>
    </row>
    <row r="57" spans="2:14">
      <c r="B57" t="s">
        <v>1921</v>
      </c>
      <c r="C57" t="s">
        <v>1922</v>
      </c>
      <c r="D57" t="s">
        <v>100</v>
      </c>
      <c r="E57" t="s">
        <v>1857</v>
      </c>
      <c r="F57" t="s">
        <v>1885</v>
      </c>
      <c r="G57" t="s">
        <v>102</v>
      </c>
      <c r="H57" s="77">
        <v>4704636.16</v>
      </c>
      <c r="I57" s="77">
        <v>345.8</v>
      </c>
      <c r="J57" s="77">
        <v>0</v>
      </c>
      <c r="K57" s="77">
        <v>16268.631841279999</v>
      </c>
      <c r="L57" s="78">
        <v>1.4999999999999999E-2</v>
      </c>
      <c r="M57" s="78">
        <v>3.3E-3</v>
      </c>
      <c r="N57" s="78">
        <v>5.9999999999999995E-4</v>
      </c>
    </row>
    <row r="58" spans="2:14">
      <c r="B58" t="s">
        <v>1923</v>
      </c>
      <c r="C58" t="s">
        <v>1924</v>
      </c>
      <c r="D58" t="s">
        <v>100</v>
      </c>
      <c r="E58" t="s">
        <v>1857</v>
      </c>
      <c r="F58" t="s">
        <v>1885</v>
      </c>
      <c r="G58" t="s">
        <v>102</v>
      </c>
      <c r="H58" s="77">
        <v>8881990</v>
      </c>
      <c r="I58" s="77">
        <v>345.08</v>
      </c>
      <c r="J58" s="77">
        <v>0</v>
      </c>
      <c r="K58" s="77">
        <v>30649.971092</v>
      </c>
      <c r="L58" s="78">
        <v>0.08</v>
      </c>
      <c r="M58" s="78">
        <v>6.3E-3</v>
      </c>
      <c r="N58" s="78">
        <v>1.1000000000000001E-3</v>
      </c>
    </row>
    <row r="59" spans="2:14">
      <c r="B59" t="s">
        <v>1925</v>
      </c>
      <c r="C59" t="s">
        <v>1926</v>
      </c>
      <c r="D59" t="s">
        <v>100</v>
      </c>
      <c r="E59" t="s">
        <v>1864</v>
      </c>
      <c r="F59" t="s">
        <v>1885</v>
      </c>
      <c r="G59" t="s">
        <v>102</v>
      </c>
      <c r="H59" s="77">
        <v>6559118</v>
      </c>
      <c r="I59" s="77">
        <v>105.25</v>
      </c>
      <c r="J59" s="77">
        <v>0</v>
      </c>
      <c r="K59" s="77">
        <v>6903.4716950000002</v>
      </c>
      <c r="L59" s="78">
        <v>2.7E-2</v>
      </c>
      <c r="M59" s="78">
        <v>1.4E-3</v>
      </c>
      <c r="N59" s="78">
        <v>2.9999999999999997E-4</v>
      </c>
    </row>
    <row r="60" spans="2:14">
      <c r="B60" t="s">
        <v>1927</v>
      </c>
      <c r="C60" t="s">
        <v>1928</v>
      </c>
      <c r="D60" t="s">
        <v>100</v>
      </c>
      <c r="E60" t="s">
        <v>1864</v>
      </c>
      <c r="F60" t="s">
        <v>1885</v>
      </c>
      <c r="G60" t="s">
        <v>102</v>
      </c>
      <c r="H60" s="77">
        <v>13312</v>
      </c>
      <c r="I60" s="77">
        <v>3473.24</v>
      </c>
      <c r="J60" s="77">
        <v>0</v>
      </c>
      <c r="K60" s="77">
        <v>462.35770880000001</v>
      </c>
      <c r="L60" s="78">
        <v>4.0000000000000001E-3</v>
      </c>
      <c r="M60" s="78">
        <v>1E-4</v>
      </c>
      <c r="N60" s="78">
        <v>0</v>
      </c>
    </row>
    <row r="61" spans="2:14">
      <c r="B61" t="s">
        <v>1929</v>
      </c>
      <c r="C61" t="s">
        <v>1930</v>
      </c>
      <c r="D61" t="s">
        <v>100</v>
      </c>
      <c r="E61" t="s">
        <v>1864</v>
      </c>
      <c r="F61" t="s">
        <v>1885</v>
      </c>
      <c r="G61" t="s">
        <v>102</v>
      </c>
      <c r="H61" s="77">
        <v>129902</v>
      </c>
      <c r="I61" s="77">
        <v>3668.31</v>
      </c>
      <c r="J61" s="77">
        <v>0</v>
      </c>
      <c r="K61" s="77">
        <v>4765.2080562000001</v>
      </c>
      <c r="L61" s="78">
        <v>6.25E-2</v>
      </c>
      <c r="M61" s="78">
        <v>1E-3</v>
      </c>
      <c r="N61" s="78">
        <v>2.0000000000000001E-4</v>
      </c>
    </row>
    <row r="62" spans="2:14">
      <c r="B62" t="s">
        <v>1931</v>
      </c>
      <c r="C62" t="s">
        <v>1932</v>
      </c>
      <c r="D62" t="s">
        <v>100</v>
      </c>
      <c r="E62" t="s">
        <v>1864</v>
      </c>
      <c r="F62" t="s">
        <v>1885</v>
      </c>
      <c r="G62" t="s">
        <v>102</v>
      </c>
      <c r="H62" s="77">
        <v>22780</v>
      </c>
      <c r="I62" s="77">
        <v>3207.16</v>
      </c>
      <c r="J62" s="77">
        <v>0</v>
      </c>
      <c r="K62" s="77">
        <v>730.591048</v>
      </c>
      <c r="L62" s="78">
        <v>1.9E-2</v>
      </c>
      <c r="M62" s="78">
        <v>1E-4</v>
      </c>
      <c r="N62" s="78">
        <v>0</v>
      </c>
    </row>
    <row r="63" spans="2:14">
      <c r="B63" t="s">
        <v>1933</v>
      </c>
      <c r="C63" t="s">
        <v>1934</v>
      </c>
      <c r="D63" t="s">
        <v>100</v>
      </c>
      <c r="E63" t="s">
        <v>1864</v>
      </c>
      <c r="F63" t="s">
        <v>1885</v>
      </c>
      <c r="G63" t="s">
        <v>102</v>
      </c>
      <c r="H63" s="77">
        <v>45738</v>
      </c>
      <c r="I63" s="77">
        <v>3516.76</v>
      </c>
      <c r="J63" s="77">
        <v>0</v>
      </c>
      <c r="K63" s="77">
        <v>1608.4956887999999</v>
      </c>
      <c r="L63" s="78">
        <v>6.9999999999999999E-4</v>
      </c>
      <c r="M63" s="78">
        <v>2.9999999999999997E-4</v>
      </c>
      <c r="N63" s="78">
        <v>1E-4</v>
      </c>
    </row>
    <row r="64" spans="2:14">
      <c r="B64" t="s">
        <v>1935</v>
      </c>
      <c r="C64" t="s">
        <v>1936</v>
      </c>
      <c r="D64" t="s">
        <v>100</v>
      </c>
      <c r="E64" t="s">
        <v>1864</v>
      </c>
      <c r="F64" t="s">
        <v>1885</v>
      </c>
      <c r="G64" t="s">
        <v>102</v>
      </c>
      <c r="H64" s="77">
        <v>18428</v>
      </c>
      <c r="I64" s="77">
        <v>3330.16</v>
      </c>
      <c r="J64" s="77">
        <v>0</v>
      </c>
      <c r="K64" s="77">
        <v>613.68188480000003</v>
      </c>
      <c r="L64" s="78">
        <v>2.5999999999999999E-3</v>
      </c>
      <c r="M64" s="78">
        <v>1E-4</v>
      </c>
      <c r="N64" s="78">
        <v>0</v>
      </c>
    </row>
    <row r="65" spans="2:14">
      <c r="B65" t="s">
        <v>1937</v>
      </c>
      <c r="C65" t="s">
        <v>1938</v>
      </c>
      <c r="D65" t="s">
        <v>100</v>
      </c>
      <c r="E65" t="s">
        <v>1864</v>
      </c>
      <c r="F65" t="s">
        <v>1885</v>
      </c>
      <c r="G65" t="s">
        <v>102</v>
      </c>
      <c r="H65" s="77">
        <v>470613</v>
      </c>
      <c r="I65" s="77">
        <v>3439</v>
      </c>
      <c r="J65" s="77">
        <v>0</v>
      </c>
      <c r="K65" s="77">
        <v>16184.381069999999</v>
      </c>
      <c r="L65" s="78">
        <v>1.61E-2</v>
      </c>
      <c r="M65" s="78">
        <v>3.3E-3</v>
      </c>
      <c r="N65" s="78">
        <v>5.9999999999999995E-4</v>
      </c>
    </row>
    <row r="66" spans="2:14">
      <c r="B66" t="s">
        <v>1939</v>
      </c>
      <c r="C66" t="s">
        <v>1940</v>
      </c>
      <c r="D66" t="s">
        <v>100</v>
      </c>
      <c r="E66" t="s">
        <v>1864</v>
      </c>
      <c r="F66" t="s">
        <v>1885</v>
      </c>
      <c r="G66" t="s">
        <v>102</v>
      </c>
      <c r="H66" s="77">
        <v>268522.32</v>
      </c>
      <c r="I66" s="77">
        <v>3694.17</v>
      </c>
      <c r="J66" s="77">
        <v>0</v>
      </c>
      <c r="K66" s="77">
        <v>9919.6709887439993</v>
      </c>
      <c r="L66" s="78">
        <v>4.2999999999999997E-2</v>
      </c>
      <c r="M66" s="78">
        <v>2E-3</v>
      </c>
      <c r="N66" s="78">
        <v>4.0000000000000002E-4</v>
      </c>
    </row>
    <row r="67" spans="2:14">
      <c r="B67" t="s">
        <v>1941</v>
      </c>
      <c r="C67" t="s">
        <v>1942</v>
      </c>
      <c r="D67" t="s">
        <v>100</v>
      </c>
      <c r="E67" t="s">
        <v>1864</v>
      </c>
      <c r="F67" t="s">
        <v>1885</v>
      </c>
      <c r="G67" t="s">
        <v>102</v>
      </c>
      <c r="H67" s="77">
        <v>417332</v>
      </c>
      <c r="I67" s="77">
        <v>3669.22</v>
      </c>
      <c r="J67" s="77">
        <v>0</v>
      </c>
      <c r="K67" s="77">
        <v>15312.829210399999</v>
      </c>
      <c r="L67" s="78">
        <v>2.4799999999999999E-2</v>
      </c>
      <c r="M67" s="78">
        <v>3.0999999999999999E-3</v>
      </c>
      <c r="N67" s="78">
        <v>5.9999999999999995E-4</v>
      </c>
    </row>
    <row r="68" spans="2:14">
      <c r="B68" t="s">
        <v>1943</v>
      </c>
      <c r="C68" t="s">
        <v>1944</v>
      </c>
      <c r="D68" t="s">
        <v>100</v>
      </c>
      <c r="E68" t="s">
        <v>1864</v>
      </c>
      <c r="F68" t="s">
        <v>1885</v>
      </c>
      <c r="G68" t="s">
        <v>102</v>
      </c>
      <c r="H68" s="77">
        <v>38268</v>
      </c>
      <c r="I68" s="77">
        <v>2694.21</v>
      </c>
      <c r="J68" s="77">
        <v>0</v>
      </c>
      <c r="K68" s="77">
        <v>1031.0202827999999</v>
      </c>
      <c r="L68" s="78">
        <v>1.2999999999999999E-3</v>
      </c>
      <c r="M68" s="78">
        <v>2.0000000000000001E-4</v>
      </c>
      <c r="N68" s="78">
        <v>0</v>
      </c>
    </row>
    <row r="69" spans="2:14">
      <c r="B69" t="s">
        <v>1945</v>
      </c>
      <c r="C69" t="s">
        <v>1946</v>
      </c>
      <c r="D69" t="s">
        <v>100</v>
      </c>
      <c r="E69" t="s">
        <v>1864</v>
      </c>
      <c r="F69" t="s">
        <v>1885</v>
      </c>
      <c r="G69" t="s">
        <v>102</v>
      </c>
      <c r="H69" s="77">
        <v>50532</v>
      </c>
      <c r="I69" s="77">
        <v>5606.61</v>
      </c>
      <c r="J69" s="77">
        <v>0</v>
      </c>
      <c r="K69" s="77">
        <v>2833.1321652000001</v>
      </c>
      <c r="L69" s="78">
        <v>9.8900000000000002E-2</v>
      </c>
      <c r="M69" s="78">
        <v>5.9999999999999995E-4</v>
      </c>
      <c r="N69" s="78">
        <v>1E-4</v>
      </c>
    </row>
    <row r="70" spans="2:14">
      <c r="B70" s="79" t="s">
        <v>1947</v>
      </c>
      <c r="D70" s="16"/>
      <c r="E70" s="16"/>
      <c r="F70" s="16"/>
      <c r="G70" s="16"/>
      <c r="H70" s="81">
        <v>0</v>
      </c>
      <c r="J70" s="81">
        <v>0</v>
      </c>
      <c r="K70" s="81">
        <v>0</v>
      </c>
      <c r="M70" s="80">
        <v>0</v>
      </c>
      <c r="N70" s="80">
        <v>0</v>
      </c>
    </row>
    <row r="71" spans="2:14">
      <c r="B71" t="s">
        <v>210</v>
      </c>
      <c r="C71" t="s">
        <v>210</v>
      </c>
      <c r="D71" s="16"/>
      <c r="E71" s="16"/>
      <c r="F71" t="s">
        <v>210</v>
      </c>
      <c r="G71" t="s">
        <v>210</v>
      </c>
      <c r="H71" s="77">
        <v>0</v>
      </c>
      <c r="I71" s="77">
        <v>0</v>
      </c>
      <c r="K71" s="77">
        <v>0</v>
      </c>
      <c r="L71" s="78">
        <v>0</v>
      </c>
      <c r="M71" s="78">
        <v>0</v>
      </c>
      <c r="N71" s="78">
        <v>0</v>
      </c>
    </row>
    <row r="72" spans="2:14">
      <c r="B72" s="79" t="s">
        <v>927</v>
      </c>
      <c r="D72" s="16"/>
      <c r="E72" s="16"/>
      <c r="F72" s="16"/>
      <c r="G72" s="16"/>
      <c r="H72" s="81">
        <v>0</v>
      </c>
      <c r="J72" s="81">
        <v>0</v>
      </c>
      <c r="K72" s="81">
        <v>0</v>
      </c>
      <c r="M72" s="80">
        <v>0</v>
      </c>
      <c r="N72" s="80">
        <v>0</v>
      </c>
    </row>
    <row r="73" spans="2:14">
      <c r="B73" t="s">
        <v>210</v>
      </c>
      <c r="C73" t="s">
        <v>210</v>
      </c>
      <c r="D73" s="16"/>
      <c r="E73" s="16"/>
      <c r="F73" t="s">
        <v>210</v>
      </c>
      <c r="G73" t="s">
        <v>210</v>
      </c>
      <c r="H73" s="77">
        <v>0</v>
      </c>
      <c r="I73" s="77">
        <v>0</v>
      </c>
      <c r="K73" s="77">
        <v>0</v>
      </c>
      <c r="L73" s="78">
        <v>0</v>
      </c>
      <c r="M73" s="78">
        <v>0</v>
      </c>
      <c r="N73" s="78">
        <v>0</v>
      </c>
    </row>
    <row r="74" spans="2:14">
      <c r="B74" s="79" t="s">
        <v>1948</v>
      </c>
      <c r="D74" s="16"/>
      <c r="E74" s="16"/>
      <c r="F74" s="16"/>
      <c r="G74" s="16"/>
      <c r="H74" s="81">
        <v>0</v>
      </c>
      <c r="J74" s="81">
        <v>0</v>
      </c>
      <c r="K74" s="81">
        <v>0</v>
      </c>
      <c r="M74" s="80">
        <v>0</v>
      </c>
      <c r="N74" s="80">
        <v>0</v>
      </c>
    </row>
    <row r="75" spans="2:14">
      <c r="B75" t="s">
        <v>210</v>
      </c>
      <c r="C75" t="s">
        <v>210</v>
      </c>
      <c r="D75" s="16"/>
      <c r="E75" s="16"/>
      <c r="F75" t="s">
        <v>210</v>
      </c>
      <c r="G75" t="s">
        <v>210</v>
      </c>
      <c r="H75" s="77">
        <v>0</v>
      </c>
      <c r="I75" s="77">
        <v>0</v>
      </c>
      <c r="K75" s="77">
        <v>0</v>
      </c>
      <c r="L75" s="78">
        <v>0</v>
      </c>
      <c r="M75" s="78">
        <v>0</v>
      </c>
      <c r="N75" s="78">
        <v>0</v>
      </c>
    </row>
    <row r="76" spans="2:14">
      <c r="B76" s="79" t="s">
        <v>235</v>
      </c>
      <c r="D76" s="16"/>
      <c r="E76" s="16"/>
      <c r="F76" s="16"/>
      <c r="G76" s="16"/>
      <c r="H76" s="81">
        <v>39455946.960000001</v>
      </c>
      <c r="J76" s="81">
        <v>25.512423900000002</v>
      </c>
      <c r="K76" s="81">
        <v>3670879.5134448088</v>
      </c>
      <c r="M76" s="80">
        <v>0.75329999999999997</v>
      </c>
      <c r="N76" s="80">
        <v>0.1353</v>
      </c>
    </row>
    <row r="77" spans="2:14">
      <c r="B77" s="79" t="s">
        <v>1949</v>
      </c>
      <c r="D77" s="16"/>
      <c r="E77" s="16"/>
      <c r="F77" s="16"/>
      <c r="G77" s="16"/>
      <c r="H77" s="81">
        <v>38446425.130000003</v>
      </c>
      <c r="J77" s="81">
        <v>0</v>
      </c>
      <c r="K77" s="81">
        <v>3400625.066820344</v>
      </c>
      <c r="M77" s="80">
        <v>0.69779999999999998</v>
      </c>
      <c r="N77" s="80">
        <v>0.12540000000000001</v>
      </c>
    </row>
    <row r="78" spans="2:14">
      <c r="B78" t="s">
        <v>1950</v>
      </c>
      <c r="C78" t="s">
        <v>1951</v>
      </c>
      <c r="D78" t="s">
        <v>123</v>
      </c>
      <c r="E78"/>
      <c r="F78" t="s">
        <v>1833</v>
      </c>
      <c r="G78" t="s">
        <v>106</v>
      </c>
      <c r="H78" s="77">
        <v>833194.96</v>
      </c>
      <c r="I78" s="77">
        <v>6073</v>
      </c>
      <c r="J78" s="77">
        <v>0</v>
      </c>
      <c r="K78" s="77">
        <v>194759.13394210901</v>
      </c>
      <c r="L78" s="78">
        <v>1.89E-2</v>
      </c>
      <c r="M78" s="78">
        <v>0.04</v>
      </c>
      <c r="N78" s="78">
        <v>7.1999999999999998E-3</v>
      </c>
    </row>
    <row r="79" spans="2:14">
      <c r="B79" t="s">
        <v>1952</v>
      </c>
      <c r="C79" t="s">
        <v>1953</v>
      </c>
      <c r="D79" t="s">
        <v>123</v>
      </c>
      <c r="E79"/>
      <c r="F79" t="s">
        <v>1833</v>
      </c>
      <c r="G79" t="s">
        <v>106</v>
      </c>
      <c r="H79" s="77">
        <v>90150.93</v>
      </c>
      <c r="I79" s="77">
        <v>4463</v>
      </c>
      <c r="J79" s="77">
        <v>0</v>
      </c>
      <c r="K79" s="77">
        <v>15486.196597665599</v>
      </c>
      <c r="L79" s="78">
        <v>0</v>
      </c>
      <c r="M79" s="78">
        <v>3.2000000000000002E-3</v>
      </c>
      <c r="N79" s="78">
        <v>5.9999999999999995E-4</v>
      </c>
    </row>
    <row r="80" spans="2:14">
      <c r="B80" t="s">
        <v>1954</v>
      </c>
      <c r="C80" t="s">
        <v>1955</v>
      </c>
      <c r="D80" t="s">
        <v>123</v>
      </c>
      <c r="E80"/>
      <c r="F80" t="s">
        <v>1833</v>
      </c>
      <c r="G80" t="s">
        <v>106</v>
      </c>
      <c r="H80" s="77">
        <v>158051.68</v>
      </c>
      <c r="I80" s="77">
        <v>8318.5</v>
      </c>
      <c r="J80" s="77">
        <v>0</v>
      </c>
      <c r="K80" s="77">
        <v>50604.839124079197</v>
      </c>
      <c r="L80" s="78">
        <v>4.3E-3</v>
      </c>
      <c r="M80" s="78">
        <v>1.04E-2</v>
      </c>
      <c r="N80" s="78">
        <v>1.9E-3</v>
      </c>
    </row>
    <row r="81" spans="2:14">
      <c r="B81" t="s">
        <v>1956</v>
      </c>
      <c r="C81" t="s">
        <v>1957</v>
      </c>
      <c r="D81" t="s">
        <v>1644</v>
      </c>
      <c r="E81"/>
      <c r="F81" t="s">
        <v>1833</v>
      </c>
      <c r="G81" t="s">
        <v>106</v>
      </c>
      <c r="H81" s="77">
        <v>70264.160000000003</v>
      </c>
      <c r="I81" s="77">
        <v>33993</v>
      </c>
      <c r="J81" s="77">
        <v>0</v>
      </c>
      <c r="K81" s="77">
        <v>91932.967447567207</v>
      </c>
      <c r="L81" s="78">
        <v>3.8E-3</v>
      </c>
      <c r="M81" s="78">
        <v>1.89E-2</v>
      </c>
      <c r="N81" s="78">
        <v>3.3999999999999998E-3</v>
      </c>
    </row>
    <row r="82" spans="2:14">
      <c r="B82" t="s">
        <v>1958</v>
      </c>
      <c r="C82" t="s">
        <v>1959</v>
      </c>
      <c r="D82" t="s">
        <v>1769</v>
      </c>
      <c r="E82"/>
      <c r="F82" t="s">
        <v>1833</v>
      </c>
      <c r="G82" t="s">
        <v>106</v>
      </c>
      <c r="H82" s="77">
        <v>5370883.54</v>
      </c>
      <c r="I82" s="77">
        <v>765.35</v>
      </c>
      <c r="J82" s="77">
        <v>0</v>
      </c>
      <c r="K82" s="77">
        <v>158217.21843726901</v>
      </c>
      <c r="L82" s="78">
        <v>6.1999999999999998E-3</v>
      </c>
      <c r="M82" s="78">
        <v>3.2500000000000001E-2</v>
      </c>
      <c r="N82" s="78">
        <v>5.7999999999999996E-3</v>
      </c>
    </row>
    <row r="83" spans="2:14">
      <c r="B83" t="s">
        <v>1960</v>
      </c>
      <c r="C83" t="s">
        <v>1961</v>
      </c>
      <c r="D83" t="s">
        <v>1769</v>
      </c>
      <c r="E83"/>
      <c r="F83" t="s">
        <v>1833</v>
      </c>
      <c r="G83" t="s">
        <v>106</v>
      </c>
      <c r="H83" s="77">
        <v>1895790.65</v>
      </c>
      <c r="I83" s="77">
        <v>1007.75</v>
      </c>
      <c r="J83" s="77">
        <v>0</v>
      </c>
      <c r="K83" s="77">
        <v>73534.492932923706</v>
      </c>
      <c r="L83" s="78">
        <v>8.2000000000000007E-3</v>
      </c>
      <c r="M83" s="78">
        <v>1.5100000000000001E-2</v>
      </c>
      <c r="N83" s="78">
        <v>2.7000000000000001E-3</v>
      </c>
    </row>
    <row r="84" spans="2:14">
      <c r="B84" t="s">
        <v>1962</v>
      </c>
      <c r="C84" t="s">
        <v>1963</v>
      </c>
      <c r="D84" t="s">
        <v>1964</v>
      </c>
      <c r="E84"/>
      <c r="F84" t="s">
        <v>1833</v>
      </c>
      <c r="G84" t="s">
        <v>200</v>
      </c>
      <c r="H84" s="77">
        <v>3293050.8</v>
      </c>
      <c r="I84" s="77">
        <v>1937.7195999999999</v>
      </c>
      <c r="J84" s="77">
        <v>0</v>
      </c>
      <c r="K84" s="77">
        <v>29822.5040479442</v>
      </c>
      <c r="L84" s="78">
        <v>1.2800000000000001E-2</v>
      </c>
      <c r="M84" s="78">
        <v>6.1000000000000004E-3</v>
      </c>
      <c r="N84" s="78">
        <v>1.1000000000000001E-3</v>
      </c>
    </row>
    <row r="85" spans="2:14">
      <c r="B85" t="s">
        <v>1965</v>
      </c>
      <c r="C85" t="s">
        <v>1966</v>
      </c>
      <c r="D85" t="s">
        <v>123</v>
      </c>
      <c r="E85"/>
      <c r="F85" t="s">
        <v>1833</v>
      </c>
      <c r="G85" t="s">
        <v>106</v>
      </c>
      <c r="H85" s="77">
        <v>273993.84000000003</v>
      </c>
      <c r="I85" s="77">
        <v>3588</v>
      </c>
      <c r="J85" s="77">
        <v>0</v>
      </c>
      <c r="K85" s="77">
        <v>37839.130626277503</v>
      </c>
      <c r="L85" s="78">
        <v>4.4000000000000003E-3</v>
      </c>
      <c r="M85" s="78">
        <v>7.7999999999999996E-3</v>
      </c>
      <c r="N85" s="78">
        <v>1.4E-3</v>
      </c>
    </row>
    <row r="86" spans="2:14">
      <c r="B86" t="s">
        <v>1967</v>
      </c>
      <c r="C86" t="s">
        <v>1968</v>
      </c>
      <c r="D86" t="s">
        <v>1769</v>
      </c>
      <c r="E86"/>
      <c r="F86" t="s">
        <v>1833</v>
      </c>
      <c r="G86" t="s">
        <v>106</v>
      </c>
      <c r="H86" s="77">
        <v>1710276.98</v>
      </c>
      <c r="I86" s="77">
        <v>459.55000000000115</v>
      </c>
      <c r="J86" s="77">
        <v>0</v>
      </c>
      <c r="K86" s="77">
        <v>30251.515799422599</v>
      </c>
      <c r="L86" s="78">
        <v>1.5800000000000002E-2</v>
      </c>
      <c r="M86" s="78">
        <v>6.1999999999999998E-3</v>
      </c>
      <c r="N86" s="78">
        <v>1.1000000000000001E-3</v>
      </c>
    </row>
    <row r="87" spans="2:14">
      <c r="B87" t="s">
        <v>1969</v>
      </c>
      <c r="C87" t="s">
        <v>1970</v>
      </c>
      <c r="D87" t="s">
        <v>1769</v>
      </c>
      <c r="E87"/>
      <c r="F87" t="s">
        <v>1833</v>
      </c>
      <c r="G87" t="s">
        <v>106</v>
      </c>
      <c r="H87" s="77">
        <v>199799.63</v>
      </c>
      <c r="I87" s="77">
        <v>3668.75</v>
      </c>
      <c r="J87" s="77">
        <v>0</v>
      </c>
      <c r="K87" s="77">
        <v>28213.743893116902</v>
      </c>
      <c r="L87" s="78">
        <v>2E-3</v>
      </c>
      <c r="M87" s="78">
        <v>5.7999999999999996E-3</v>
      </c>
      <c r="N87" s="78">
        <v>1E-3</v>
      </c>
    </row>
    <row r="88" spans="2:14">
      <c r="B88" t="s">
        <v>1971</v>
      </c>
      <c r="C88" t="s">
        <v>1972</v>
      </c>
      <c r="D88" t="s">
        <v>123</v>
      </c>
      <c r="E88"/>
      <c r="F88" t="s">
        <v>1833</v>
      </c>
      <c r="G88" t="s">
        <v>110</v>
      </c>
      <c r="H88" s="77">
        <v>1519986.75</v>
      </c>
      <c r="I88" s="77">
        <v>639.70000000000005</v>
      </c>
      <c r="J88" s="77">
        <v>0</v>
      </c>
      <c r="K88" s="77">
        <v>39452.514307752499</v>
      </c>
      <c r="L88" s="78">
        <v>7.1999999999999998E-3</v>
      </c>
      <c r="M88" s="78">
        <v>8.0999999999999996E-3</v>
      </c>
      <c r="N88" s="78">
        <v>1.5E-3</v>
      </c>
    </row>
    <row r="89" spans="2:14">
      <c r="B89" t="s">
        <v>1973</v>
      </c>
      <c r="C89" t="s">
        <v>1974</v>
      </c>
      <c r="D89" t="s">
        <v>123</v>
      </c>
      <c r="E89"/>
      <c r="F89" t="s">
        <v>1833</v>
      </c>
      <c r="G89" t="s">
        <v>106</v>
      </c>
      <c r="H89" s="77">
        <v>9408382.1999999993</v>
      </c>
      <c r="I89" s="77">
        <v>696.05</v>
      </c>
      <c r="J89" s="77">
        <v>0</v>
      </c>
      <c r="K89" s="77">
        <v>252059.63459113799</v>
      </c>
      <c r="L89" s="78">
        <v>2.5600000000000001E-2</v>
      </c>
      <c r="M89" s="78">
        <v>5.1700000000000003E-2</v>
      </c>
      <c r="N89" s="78">
        <v>9.2999999999999992E-3</v>
      </c>
    </row>
    <row r="90" spans="2:14">
      <c r="B90" t="s">
        <v>1975</v>
      </c>
      <c r="C90" t="s">
        <v>1974</v>
      </c>
      <c r="D90" t="s">
        <v>123</v>
      </c>
      <c r="E90"/>
      <c r="F90" t="s">
        <v>1833</v>
      </c>
      <c r="G90" t="s">
        <v>106</v>
      </c>
      <c r="H90" s="77">
        <v>954844</v>
      </c>
      <c r="I90" s="77">
        <v>696.05</v>
      </c>
      <c r="J90" s="77">
        <v>0</v>
      </c>
      <c r="K90" s="77">
        <v>25581.191707038</v>
      </c>
      <c r="L90" s="78">
        <v>2.5000000000000001E-3</v>
      </c>
      <c r="M90" s="78">
        <v>5.1999999999999998E-3</v>
      </c>
      <c r="N90" s="78">
        <v>8.9999999999999998E-4</v>
      </c>
    </row>
    <row r="91" spans="2:14">
      <c r="B91" t="s">
        <v>1976</v>
      </c>
      <c r="C91" t="s">
        <v>1977</v>
      </c>
      <c r="D91" t="s">
        <v>123</v>
      </c>
      <c r="E91"/>
      <c r="F91" t="s">
        <v>1833</v>
      </c>
      <c r="G91" t="s">
        <v>106</v>
      </c>
      <c r="H91" s="77">
        <v>1016818.73</v>
      </c>
      <c r="I91" s="77">
        <v>515.05999999999995</v>
      </c>
      <c r="J91" s="77">
        <v>0</v>
      </c>
      <c r="K91" s="77">
        <v>20158.0858086277</v>
      </c>
      <c r="L91" s="78">
        <v>3.3700000000000001E-2</v>
      </c>
      <c r="M91" s="78">
        <v>4.1000000000000003E-3</v>
      </c>
      <c r="N91" s="78">
        <v>6.9999999999999999E-4</v>
      </c>
    </row>
    <row r="92" spans="2:14">
      <c r="B92" t="s">
        <v>1978</v>
      </c>
      <c r="C92" t="s">
        <v>1979</v>
      </c>
      <c r="D92" t="s">
        <v>123</v>
      </c>
      <c r="E92"/>
      <c r="F92" t="s">
        <v>1833</v>
      </c>
      <c r="G92" t="s">
        <v>110</v>
      </c>
      <c r="H92" s="77">
        <v>18449.490000000002</v>
      </c>
      <c r="I92" s="77">
        <v>6857</v>
      </c>
      <c r="J92" s="77">
        <v>0</v>
      </c>
      <c r="K92" s="77">
        <v>5133.0684077895003</v>
      </c>
      <c r="L92" s="78">
        <v>5.4000000000000003E-3</v>
      </c>
      <c r="M92" s="78">
        <v>1.1000000000000001E-3</v>
      </c>
      <c r="N92" s="78">
        <v>2.0000000000000001E-4</v>
      </c>
    </row>
    <row r="93" spans="2:14">
      <c r="B93" t="s">
        <v>1980</v>
      </c>
      <c r="C93" t="s">
        <v>1981</v>
      </c>
      <c r="D93" t="s">
        <v>123</v>
      </c>
      <c r="E93"/>
      <c r="F93" t="s">
        <v>1833</v>
      </c>
      <c r="G93" t="s">
        <v>110</v>
      </c>
      <c r="H93" s="77">
        <v>1975923.94</v>
      </c>
      <c r="I93" s="77">
        <v>2802</v>
      </c>
      <c r="J93" s="77">
        <v>0</v>
      </c>
      <c r="K93" s="77">
        <v>224645.06711883299</v>
      </c>
      <c r="L93" s="78">
        <v>8.0999999999999996E-3</v>
      </c>
      <c r="M93" s="78">
        <v>4.6100000000000002E-2</v>
      </c>
      <c r="N93" s="78">
        <v>8.3000000000000001E-3</v>
      </c>
    </row>
    <row r="94" spans="2:14">
      <c r="B94" t="s">
        <v>1980</v>
      </c>
      <c r="C94" t="s">
        <v>1981</v>
      </c>
      <c r="D94" t="s">
        <v>123</v>
      </c>
      <c r="E94"/>
      <c r="F94" t="s">
        <v>1833</v>
      </c>
      <c r="G94" t="s">
        <v>110</v>
      </c>
      <c r="H94" s="77">
        <v>144457</v>
      </c>
      <c r="I94" s="77">
        <v>2802</v>
      </c>
      <c r="J94" s="77">
        <v>0</v>
      </c>
      <c r="K94" s="77">
        <v>16423.482455550002</v>
      </c>
      <c r="L94" s="78">
        <v>0</v>
      </c>
      <c r="M94" s="78">
        <v>3.3999999999999998E-3</v>
      </c>
      <c r="N94" s="78">
        <v>5.9999999999999995E-4</v>
      </c>
    </row>
    <row r="95" spans="2:14">
      <c r="B95" t="s">
        <v>1982</v>
      </c>
      <c r="C95" t="s">
        <v>1983</v>
      </c>
      <c r="D95" t="s">
        <v>1769</v>
      </c>
      <c r="E95"/>
      <c r="F95" t="s">
        <v>1833</v>
      </c>
      <c r="G95" t="s">
        <v>106</v>
      </c>
      <c r="H95" s="77">
        <v>215</v>
      </c>
      <c r="I95" s="77">
        <v>2101</v>
      </c>
      <c r="J95" s="77">
        <v>0</v>
      </c>
      <c r="K95" s="77">
        <v>17.386510349999998</v>
      </c>
      <c r="L95" s="78">
        <v>0</v>
      </c>
      <c r="M95" s="78">
        <v>0</v>
      </c>
      <c r="N95" s="78">
        <v>0</v>
      </c>
    </row>
    <row r="96" spans="2:14">
      <c r="B96" t="s">
        <v>1984</v>
      </c>
      <c r="C96" t="s">
        <v>1985</v>
      </c>
      <c r="D96" t="s">
        <v>1644</v>
      </c>
      <c r="E96"/>
      <c r="F96" t="s">
        <v>1833</v>
      </c>
      <c r="G96" t="s">
        <v>106</v>
      </c>
      <c r="H96" s="77">
        <v>224022.24</v>
      </c>
      <c r="I96" s="77">
        <v>6594</v>
      </c>
      <c r="J96" s="77">
        <v>0</v>
      </c>
      <c r="K96" s="77">
        <v>56857.530777922497</v>
      </c>
      <c r="L96" s="78">
        <v>1.1000000000000001E-3</v>
      </c>
      <c r="M96" s="78">
        <v>1.17E-2</v>
      </c>
      <c r="N96" s="78">
        <v>2.0999999999999999E-3</v>
      </c>
    </row>
    <row r="97" spans="2:14">
      <c r="B97" t="s">
        <v>1986</v>
      </c>
      <c r="C97" t="s">
        <v>1987</v>
      </c>
      <c r="D97" t="s">
        <v>1644</v>
      </c>
      <c r="E97"/>
      <c r="F97" t="s">
        <v>1833</v>
      </c>
      <c r="G97" t="s">
        <v>106</v>
      </c>
      <c r="H97" s="77">
        <v>128681.23</v>
      </c>
      <c r="I97" s="77">
        <v>6901</v>
      </c>
      <c r="J97" s="77">
        <v>0</v>
      </c>
      <c r="K97" s="77">
        <v>34180.2426851727</v>
      </c>
      <c r="L97" s="78">
        <v>5.0000000000000001E-4</v>
      </c>
      <c r="M97" s="78">
        <v>7.0000000000000001E-3</v>
      </c>
      <c r="N97" s="78">
        <v>1.2999999999999999E-3</v>
      </c>
    </row>
    <row r="98" spans="2:14">
      <c r="B98" t="s">
        <v>1988</v>
      </c>
      <c r="C98" t="s">
        <v>1989</v>
      </c>
      <c r="D98" t="s">
        <v>1990</v>
      </c>
      <c r="E98"/>
      <c r="F98" t="s">
        <v>1833</v>
      </c>
      <c r="G98" t="s">
        <v>197</v>
      </c>
      <c r="H98" s="77">
        <v>133033</v>
      </c>
      <c r="I98" s="77">
        <v>247750</v>
      </c>
      <c r="J98" s="77">
        <v>0</v>
      </c>
      <c r="K98" s="77">
        <v>8496.8110583500002</v>
      </c>
      <c r="L98" s="78">
        <v>0</v>
      </c>
      <c r="M98" s="78">
        <v>1.6999999999999999E-3</v>
      </c>
      <c r="N98" s="78">
        <v>2.9999999999999997E-4</v>
      </c>
    </row>
    <row r="99" spans="2:14">
      <c r="B99" t="s">
        <v>1991</v>
      </c>
      <c r="C99" t="s">
        <v>1992</v>
      </c>
      <c r="D99" t="s">
        <v>1769</v>
      </c>
      <c r="E99"/>
      <c r="F99" t="s">
        <v>1833</v>
      </c>
      <c r="G99" t="s">
        <v>106</v>
      </c>
      <c r="H99" s="77">
        <v>41611.06</v>
      </c>
      <c r="I99" s="77">
        <v>8413</v>
      </c>
      <c r="J99" s="77">
        <v>0</v>
      </c>
      <c r="K99" s="77">
        <v>13474.342401052199</v>
      </c>
      <c r="L99" s="78">
        <v>6.9999999999999999E-4</v>
      </c>
      <c r="M99" s="78">
        <v>2.8E-3</v>
      </c>
      <c r="N99" s="78">
        <v>5.0000000000000001E-4</v>
      </c>
    </row>
    <row r="100" spans="2:14">
      <c r="B100" t="s">
        <v>1993</v>
      </c>
      <c r="C100" t="s">
        <v>1994</v>
      </c>
      <c r="D100" t="s">
        <v>1995</v>
      </c>
      <c r="E100"/>
      <c r="F100" t="s">
        <v>1833</v>
      </c>
      <c r="G100" t="s">
        <v>106</v>
      </c>
      <c r="H100" s="77">
        <v>39945</v>
      </c>
      <c r="I100" s="77">
        <v>9398</v>
      </c>
      <c r="J100" s="77">
        <v>0</v>
      </c>
      <c r="K100" s="77">
        <v>14449.265703900001</v>
      </c>
      <c r="L100" s="78">
        <v>3.0000000000000001E-3</v>
      </c>
      <c r="M100" s="78">
        <v>3.0000000000000001E-3</v>
      </c>
      <c r="N100" s="78">
        <v>5.0000000000000001E-4</v>
      </c>
    </row>
    <row r="101" spans="2:14">
      <c r="B101" t="s">
        <v>1996</v>
      </c>
      <c r="C101" t="s">
        <v>1997</v>
      </c>
      <c r="D101" t="s">
        <v>123</v>
      </c>
      <c r="E101"/>
      <c r="F101" t="s">
        <v>1833</v>
      </c>
      <c r="G101" t="s">
        <v>116</v>
      </c>
      <c r="H101" s="77">
        <v>404997.32</v>
      </c>
      <c r="I101" s="77">
        <v>4918.9999999999927</v>
      </c>
      <c r="J101" s="77">
        <v>0</v>
      </c>
      <c r="K101" s="77">
        <v>56886.752671924201</v>
      </c>
      <c r="L101" s="78">
        <v>5.8999999999999999E-3</v>
      </c>
      <c r="M101" s="78">
        <v>1.17E-2</v>
      </c>
      <c r="N101" s="78">
        <v>2.0999999999999999E-3</v>
      </c>
    </row>
    <row r="102" spans="2:14">
      <c r="B102" t="s">
        <v>1998</v>
      </c>
      <c r="C102" t="s">
        <v>1999</v>
      </c>
      <c r="D102" t="s">
        <v>123</v>
      </c>
      <c r="E102"/>
      <c r="F102" t="s">
        <v>1833</v>
      </c>
      <c r="G102" t="s">
        <v>116</v>
      </c>
      <c r="H102" s="77">
        <v>7701</v>
      </c>
      <c r="I102" s="77">
        <v>4919</v>
      </c>
      <c r="J102" s="77">
        <v>0</v>
      </c>
      <c r="K102" s="77">
        <v>1081.6982085449999</v>
      </c>
      <c r="L102" s="78">
        <v>0</v>
      </c>
      <c r="M102" s="78">
        <v>2.0000000000000001E-4</v>
      </c>
      <c r="N102" s="78">
        <v>0</v>
      </c>
    </row>
    <row r="103" spans="2:14">
      <c r="B103" t="s">
        <v>2000</v>
      </c>
      <c r="C103" t="s">
        <v>2001</v>
      </c>
      <c r="D103" t="s">
        <v>1769</v>
      </c>
      <c r="E103"/>
      <c r="F103" t="s">
        <v>1833</v>
      </c>
      <c r="G103" t="s">
        <v>106</v>
      </c>
      <c r="H103" s="77">
        <v>3006</v>
      </c>
      <c r="I103" s="77">
        <v>954.5</v>
      </c>
      <c r="J103" s="77">
        <v>0</v>
      </c>
      <c r="K103" s="77">
        <v>110.43654723</v>
      </c>
      <c r="L103" s="78">
        <v>0</v>
      </c>
      <c r="M103" s="78">
        <v>0</v>
      </c>
      <c r="N103" s="78">
        <v>0</v>
      </c>
    </row>
    <row r="104" spans="2:14">
      <c r="B104" t="s">
        <v>2000</v>
      </c>
      <c r="C104" t="s">
        <v>2001</v>
      </c>
      <c r="D104" t="s">
        <v>1769</v>
      </c>
      <c r="E104"/>
      <c r="F104" t="s">
        <v>1833</v>
      </c>
      <c r="G104" t="s">
        <v>106</v>
      </c>
      <c r="H104" s="77">
        <v>980129.37</v>
      </c>
      <c r="I104" s="77">
        <v>954.5</v>
      </c>
      <c r="J104" s="77">
        <v>0</v>
      </c>
      <c r="K104" s="77">
        <v>36008.684393730196</v>
      </c>
      <c r="L104" s="78">
        <v>4.3E-3</v>
      </c>
      <c r="M104" s="78">
        <v>7.4000000000000003E-3</v>
      </c>
      <c r="N104" s="78">
        <v>1.2999999999999999E-3</v>
      </c>
    </row>
    <row r="105" spans="2:14">
      <c r="B105" t="s">
        <v>2002</v>
      </c>
      <c r="C105" t="s">
        <v>2003</v>
      </c>
      <c r="D105" t="s">
        <v>123</v>
      </c>
      <c r="E105"/>
      <c r="F105" t="s">
        <v>1833</v>
      </c>
      <c r="G105" t="s">
        <v>106</v>
      </c>
      <c r="H105" s="77">
        <v>138895.34</v>
      </c>
      <c r="I105" s="77">
        <v>4445.5</v>
      </c>
      <c r="J105" s="77">
        <v>0</v>
      </c>
      <c r="K105" s="77">
        <v>23766.0062919376</v>
      </c>
      <c r="L105" s="78">
        <v>1.4800000000000001E-2</v>
      </c>
      <c r="M105" s="78">
        <v>4.8999999999999998E-3</v>
      </c>
      <c r="N105" s="78">
        <v>8.9999999999999998E-4</v>
      </c>
    </row>
    <row r="106" spans="2:14">
      <c r="B106" t="s">
        <v>2004</v>
      </c>
      <c r="C106" t="s">
        <v>2005</v>
      </c>
      <c r="D106" t="s">
        <v>1644</v>
      </c>
      <c r="E106"/>
      <c r="F106" t="s">
        <v>1833</v>
      </c>
      <c r="G106" t="s">
        <v>106</v>
      </c>
      <c r="H106" s="77">
        <v>392471.03999999998</v>
      </c>
      <c r="I106" s="77">
        <v>5832.5</v>
      </c>
      <c r="J106" s="77">
        <v>0</v>
      </c>
      <c r="K106" s="77">
        <v>88106.974127805996</v>
      </c>
      <c r="L106" s="78">
        <v>1.17E-2</v>
      </c>
      <c r="M106" s="78">
        <v>1.8100000000000002E-2</v>
      </c>
      <c r="N106" s="78">
        <v>3.2000000000000002E-3</v>
      </c>
    </row>
    <row r="107" spans="2:14">
      <c r="B107" t="s">
        <v>2006</v>
      </c>
      <c r="C107" t="s">
        <v>2007</v>
      </c>
      <c r="D107" t="s">
        <v>1769</v>
      </c>
      <c r="E107"/>
      <c r="F107" t="s">
        <v>1833</v>
      </c>
      <c r="G107" t="s">
        <v>106</v>
      </c>
      <c r="H107" s="77">
        <v>74480.59</v>
      </c>
      <c r="I107" s="77">
        <v>83376</v>
      </c>
      <c r="J107" s="77">
        <v>0</v>
      </c>
      <c r="K107" s="77">
        <v>239018.80742912099</v>
      </c>
      <c r="L107" s="78">
        <v>4.7999999999999996E-3</v>
      </c>
      <c r="M107" s="78">
        <v>4.9000000000000002E-2</v>
      </c>
      <c r="N107" s="78">
        <v>8.8000000000000005E-3</v>
      </c>
    </row>
    <row r="108" spans="2:14">
      <c r="B108" t="s">
        <v>2006</v>
      </c>
      <c r="C108" t="s">
        <v>2007</v>
      </c>
      <c r="D108" t="s">
        <v>1769</v>
      </c>
      <c r="E108"/>
      <c r="F108" t="s">
        <v>1833</v>
      </c>
      <c r="G108" t="s">
        <v>106</v>
      </c>
      <c r="H108" s="77">
        <v>12064</v>
      </c>
      <c r="I108" s="77">
        <v>83376</v>
      </c>
      <c r="J108" s="77">
        <v>0</v>
      </c>
      <c r="K108" s="77">
        <v>38715.091983359998</v>
      </c>
      <c r="L108" s="78">
        <v>1.9E-3</v>
      </c>
      <c r="M108" s="78">
        <v>7.9000000000000008E-3</v>
      </c>
      <c r="N108" s="78">
        <v>1.4E-3</v>
      </c>
    </row>
    <row r="109" spans="2:14">
      <c r="B109" t="s">
        <v>2008</v>
      </c>
      <c r="C109" t="s">
        <v>2009</v>
      </c>
      <c r="D109" t="s">
        <v>123</v>
      </c>
      <c r="E109"/>
      <c r="F109" t="s">
        <v>1833</v>
      </c>
      <c r="G109" t="s">
        <v>110</v>
      </c>
      <c r="H109" s="77">
        <v>379972.45</v>
      </c>
      <c r="I109" s="77">
        <v>20332</v>
      </c>
      <c r="J109" s="77">
        <v>0</v>
      </c>
      <c r="K109" s="77">
        <v>313466.21709685901</v>
      </c>
      <c r="L109" s="78">
        <v>1.35E-2</v>
      </c>
      <c r="M109" s="78">
        <v>6.4299999999999996E-2</v>
      </c>
      <c r="N109" s="78">
        <v>1.1599999999999999E-2</v>
      </c>
    </row>
    <row r="110" spans="2:14">
      <c r="B110" t="s">
        <v>2010</v>
      </c>
      <c r="C110" t="s">
        <v>2011</v>
      </c>
      <c r="D110" t="s">
        <v>123</v>
      </c>
      <c r="E110"/>
      <c r="F110" t="s">
        <v>1833</v>
      </c>
      <c r="G110" t="s">
        <v>110</v>
      </c>
      <c r="H110" s="77">
        <v>209129.2</v>
      </c>
      <c r="I110" s="77">
        <v>8625.6</v>
      </c>
      <c r="J110" s="77">
        <v>0</v>
      </c>
      <c r="K110" s="77">
        <v>73191.813774763505</v>
      </c>
      <c r="L110" s="78">
        <v>3.6999999999999998E-2</v>
      </c>
      <c r="M110" s="78">
        <v>1.4999999999999999E-2</v>
      </c>
      <c r="N110" s="78">
        <v>2.7000000000000001E-3</v>
      </c>
    </row>
    <row r="111" spans="2:14">
      <c r="B111" t="s">
        <v>2012</v>
      </c>
      <c r="C111" t="s">
        <v>2013</v>
      </c>
      <c r="D111" t="s">
        <v>123</v>
      </c>
      <c r="E111"/>
      <c r="F111" t="s">
        <v>1833</v>
      </c>
      <c r="G111" t="s">
        <v>110</v>
      </c>
      <c r="H111" s="77">
        <v>326702.7</v>
      </c>
      <c r="I111" s="77">
        <v>2424.6</v>
      </c>
      <c r="J111" s="77">
        <v>0</v>
      </c>
      <c r="K111" s="77">
        <v>32140.405592491501</v>
      </c>
      <c r="L111" s="78">
        <v>1.12E-2</v>
      </c>
      <c r="M111" s="78">
        <v>6.6E-3</v>
      </c>
      <c r="N111" s="78">
        <v>1.1999999999999999E-3</v>
      </c>
    </row>
    <row r="112" spans="2:14">
      <c r="B112" t="s">
        <v>2014</v>
      </c>
      <c r="C112" t="s">
        <v>2015</v>
      </c>
      <c r="D112" t="s">
        <v>1769</v>
      </c>
      <c r="E112"/>
      <c r="F112" t="s">
        <v>1833</v>
      </c>
      <c r="G112" t="s">
        <v>106</v>
      </c>
      <c r="H112" s="77">
        <v>639695.88</v>
      </c>
      <c r="I112" s="77">
        <v>4422.25</v>
      </c>
      <c r="J112" s="77">
        <v>0</v>
      </c>
      <c r="K112" s="77">
        <v>108884.172604152</v>
      </c>
      <c r="L112" s="78">
        <v>1.26E-2</v>
      </c>
      <c r="M112" s="78">
        <v>2.23E-2</v>
      </c>
      <c r="N112" s="78">
        <v>4.0000000000000001E-3</v>
      </c>
    </row>
    <row r="113" spans="2:14">
      <c r="B113" t="s">
        <v>2016</v>
      </c>
      <c r="C113" t="s">
        <v>2017</v>
      </c>
      <c r="D113" t="s">
        <v>2018</v>
      </c>
      <c r="E113"/>
      <c r="F113" t="s">
        <v>1833</v>
      </c>
      <c r="G113" t="s">
        <v>197</v>
      </c>
      <c r="H113" s="77">
        <v>39</v>
      </c>
      <c r="I113" s="77">
        <v>3299000</v>
      </c>
      <c r="J113" s="77">
        <v>0</v>
      </c>
      <c r="K113" s="77">
        <v>33.168805800000001</v>
      </c>
      <c r="L113" s="78">
        <v>0</v>
      </c>
      <c r="M113" s="78">
        <v>0</v>
      </c>
      <c r="N113" s="78">
        <v>0</v>
      </c>
    </row>
    <row r="114" spans="2:14">
      <c r="B114" t="s">
        <v>2019</v>
      </c>
      <c r="C114" t="s">
        <v>2020</v>
      </c>
      <c r="D114" t="s">
        <v>1990</v>
      </c>
      <c r="E114"/>
      <c r="F114" t="s">
        <v>1833</v>
      </c>
      <c r="G114" t="s">
        <v>197</v>
      </c>
      <c r="H114" s="77">
        <v>2757450.78</v>
      </c>
      <c r="I114" s="77">
        <v>245200</v>
      </c>
      <c r="J114" s="77">
        <v>0</v>
      </c>
      <c r="K114" s="77">
        <v>174305.52137675599</v>
      </c>
      <c r="L114" s="78">
        <v>2.9999999999999997E-4</v>
      </c>
      <c r="M114" s="78">
        <v>3.5799999999999998E-2</v>
      </c>
      <c r="N114" s="78">
        <v>6.4000000000000003E-3</v>
      </c>
    </row>
    <row r="115" spans="2:14">
      <c r="B115" t="s">
        <v>2019</v>
      </c>
      <c r="C115" t="s">
        <v>2020</v>
      </c>
      <c r="D115" t="s">
        <v>1990</v>
      </c>
      <c r="E115"/>
      <c r="F115" t="s">
        <v>1833</v>
      </c>
      <c r="G115" t="s">
        <v>197</v>
      </c>
      <c r="H115" s="77">
        <v>537</v>
      </c>
      <c r="I115" s="77">
        <v>245200</v>
      </c>
      <c r="J115" s="77">
        <v>0</v>
      </c>
      <c r="K115" s="77">
        <v>33.945144720000002</v>
      </c>
      <c r="L115" s="78">
        <v>0</v>
      </c>
      <c r="M115" s="78">
        <v>0</v>
      </c>
      <c r="N115" s="78">
        <v>0</v>
      </c>
    </row>
    <row r="116" spans="2:14">
      <c r="B116" t="s">
        <v>2021</v>
      </c>
      <c r="C116" t="s">
        <v>2022</v>
      </c>
      <c r="D116" t="s">
        <v>123</v>
      </c>
      <c r="E116"/>
      <c r="F116" t="s">
        <v>1833</v>
      </c>
      <c r="G116" t="s">
        <v>110</v>
      </c>
      <c r="H116" s="77">
        <v>40106.47</v>
      </c>
      <c r="I116" s="77">
        <v>20655</v>
      </c>
      <c r="J116" s="77">
        <v>0</v>
      </c>
      <c r="K116" s="77">
        <v>33612.295018263998</v>
      </c>
      <c r="L116" s="78">
        <v>7.3000000000000001E-3</v>
      </c>
      <c r="M116" s="78">
        <v>6.8999999999999999E-3</v>
      </c>
      <c r="N116" s="78">
        <v>1.1999999999999999E-3</v>
      </c>
    </row>
    <row r="117" spans="2:14">
      <c r="B117" t="s">
        <v>2023</v>
      </c>
      <c r="C117" t="s">
        <v>2024</v>
      </c>
      <c r="D117" t="s">
        <v>1644</v>
      </c>
      <c r="E117"/>
      <c r="F117" t="s">
        <v>1833</v>
      </c>
      <c r="G117" t="s">
        <v>106</v>
      </c>
      <c r="H117" s="77">
        <v>65193.18</v>
      </c>
      <c r="I117" s="77">
        <v>16013</v>
      </c>
      <c r="J117" s="77">
        <v>0</v>
      </c>
      <c r="K117" s="77">
        <v>40181.189904349201</v>
      </c>
      <c r="L117" s="78">
        <v>5.9999999999999995E-4</v>
      </c>
      <c r="M117" s="78">
        <v>8.2000000000000007E-3</v>
      </c>
      <c r="N117" s="78">
        <v>1.5E-3</v>
      </c>
    </row>
    <row r="118" spans="2:14">
      <c r="B118" t="s">
        <v>2025</v>
      </c>
      <c r="C118" t="s">
        <v>2026</v>
      </c>
      <c r="D118" t="s">
        <v>1644</v>
      </c>
      <c r="E118"/>
      <c r="F118" t="s">
        <v>1833</v>
      </c>
      <c r="G118" t="s">
        <v>106</v>
      </c>
      <c r="H118" s="77">
        <v>33125.230000000003</v>
      </c>
      <c r="I118" s="77">
        <v>9225</v>
      </c>
      <c r="J118" s="77">
        <v>0</v>
      </c>
      <c r="K118" s="77">
        <v>11761.7836974075</v>
      </c>
      <c r="L118" s="78">
        <v>1E-4</v>
      </c>
      <c r="M118" s="78">
        <v>2.3999999999999998E-3</v>
      </c>
      <c r="N118" s="78">
        <v>4.0000000000000002E-4</v>
      </c>
    </row>
    <row r="119" spans="2:14">
      <c r="B119" t="s">
        <v>2027</v>
      </c>
      <c r="C119" t="s">
        <v>2028</v>
      </c>
      <c r="D119" t="s">
        <v>1644</v>
      </c>
      <c r="E119"/>
      <c r="F119" t="s">
        <v>1833</v>
      </c>
      <c r="G119" t="s">
        <v>106</v>
      </c>
      <c r="H119" s="77">
        <v>311078.81</v>
      </c>
      <c r="I119" s="77">
        <v>3348</v>
      </c>
      <c r="J119" s="77">
        <v>0</v>
      </c>
      <c r="K119" s="77">
        <v>40087.022052436201</v>
      </c>
      <c r="L119" s="78">
        <v>2.9999999999999997E-4</v>
      </c>
      <c r="M119" s="78">
        <v>8.2000000000000007E-3</v>
      </c>
      <c r="N119" s="78">
        <v>1.5E-3</v>
      </c>
    </row>
    <row r="120" spans="2:14">
      <c r="B120" t="s">
        <v>2029</v>
      </c>
      <c r="C120" t="s">
        <v>2030</v>
      </c>
      <c r="D120" t="s">
        <v>1644</v>
      </c>
      <c r="E120"/>
      <c r="F120" t="s">
        <v>1833</v>
      </c>
      <c r="G120" t="s">
        <v>106</v>
      </c>
      <c r="H120" s="77">
        <v>459350.46</v>
      </c>
      <c r="I120" s="77">
        <v>10192</v>
      </c>
      <c r="J120" s="77">
        <v>0</v>
      </c>
      <c r="K120" s="77">
        <v>180198.63428749199</v>
      </c>
      <c r="L120" s="78">
        <v>3.3E-3</v>
      </c>
      <c r="M120" s="78">
        <v>3.6999999999999998E-2</v>
      </c>
      <c r="N120" s="78">
        <v>6.6E-3</v>
      </c>
    </row>
    <row r="121" spans="2:14">
      <c r="B121" t="s">
        <v>2031</v>
      </c>
      <c r="C121" t="s">
        <v>2032</v>
      </c>
      <c r="D121" t="s">
        <v>1648</v>
      </c>
      <c r="E121"/>
      <c r="F121" t="s">
        <v>1833</v>
      </c>
      <c r="G121" t="s">
        <v>106</v>
      </c>
      <c r="H121" s="77">
        <v>203625.81</v>
      </c>
      <c r="I121" s="77">
        <v>5429.5</v>
      </c>
      <c r="J121" s="77">
        <v>0</v>
      </c>
      <c r="K121" s="77">
        <v>42554.018782588202</v>
      </c>
      <c r="L121" s="78">
        <v>0</v>
      </c>
      <c r="M121" s="78">
        <v>8.6999999999999994E-3</v>
      </c>
      <c r="N121" s="78">
        <v>1.6000000000000001E-3</v>
      </c>
    </row>
    <row r="122" spans="2:14">
      <c r="B122" t="s">
        <v>2033</v>
      </c>
      <c r="C122" t="s">
        <v>2034</v>
      </c>
      <c r="D122" t="s">
        <v>123</v>
      </c>
      <c r="E122"/>
      <c r="F122" t="s">
        <v>1833</v>
      </c>
      <c r="G122" t="s">
        <v>110</v>
      </c>
      <c r="H122" s="77">
        <v>93190.92</v>
      </c>
      <c r="I122" s="77">
        <v>20135</v>
      </c>
      <c r="J122" s="77">
        <v>0</v>
      </c>
      <c r="K122" s="77">
        <v>76134.897122077498</v>
      </c>
      <c r="L122" s="78">
        <v>3.0499999999999999E-2</v>
      </c>
      <c r="M122" s="78">
        <v>1.5599999999999999E-2</v>
      </c>
      <c r="N122" s="78">
        <v>2.8E-3</v>
      </c>
    </row>
    <row r="123" spans="2:14">
      <c r="B123" t="s">
        <v>2035</v>
      </c>
      <c r="C123" t="s">
        <v>2036</v>
      </c>
      <c r="D123" t="s">
        <v>123</v>
      </c>
      <c r="E123"/>
      <c r="F123" t="s">
        <v>1833</v>
      </c>
      <c r="G123" t="s">
        <v>110</v>
      </c>
      <c r="H123" s="77">
        <v>32714.3</v>
      </c>
      <c r="I123" s="77">
        <v>21510</v>
      </c>
      <c r="J123" s="77">
        <v>0</v>
      </c>
      <c r="K123" s="77">
        <v>28552.002360974999</v>
      </c>
      <c r="L123" s="78">
        <v>2.75E-2</v>
      </c>
      <c r="M123" s="78">
        <v>5.8999999999999999E-3</v>
      </c>
      <c r="N123" s="78">
        <v>1.1000000000000001E-3</v>
      </c>
    </row>
    <row r="124" spans="2:14">
      <c r="B124" t="s">
        <v>2037</v>
      </c>
      <c r="C124" t="s">
        <v>2038</v>
      </c>
      <c r="D124" t="s">
        <v>1644</v>
      </c>
      <c r="E124"/>
      <c r="F124" t="s">
        <v>1833</v>
      </c>
      <c r="G124" t="s">
        <v>106</v>
      </c>
      <c r="H124" s="77">
        <v>147721.75</v>
      </c>
      <c r="I124" s="77">
        <v>7377</v>
      </c>
      <c r="J124" s="77">
        <v>0</v>
      </c>
      <c r="K124" s="77">
        <v>41944.221809005503</v>
      </c>
      <c r="L124" s="78">
        <v>1.6999999999999999E-3</v>
      </c>
      <c r="M124" s="78">
        <v>8.6E-3</v>
      </c>
      <c r="N124" s="78">
        <v>1.5E-3</v>
      </c>
    </row>
    <row r="125" spans="2:14">
      <c r="B125" t="s">
        <v>2039</v>
      </c>
      <c r="C125" t="s">
        <v>2040</v>
      </c>
      <c r="D125" t="s">
        <v>1769</v>
      </c>
      <c r="E125"/>
      <c r="F125" t="s">
        <v>1833</v>
      </c>
      <c r="G125" t="s">
        <v>106</v>
      </c>
      <c r="H125" s="77">
        <v>669842.42000000004</v>
      </c>
      <c r="I125" s="77">
        <v>3453.6249999999991</v>
      </c>
      <c r="J125" s="77">
        <v>0</v>
      </c>
      <c r="K125" s="77">
        <v>89042.168321025296</v>
      </c>
      <c r="L125" s="78">
        <v>3.5400000000000001E-2</v>
      </c>
      <c r="M125" s="78">
        <v>1.83E-2</v>
      </c>
      <c r="N125" s="78">
        <v>3.3E-3</v>
      </c>
    </row>
    <row r="126" spans="2:14">
      <c r="B126" t="s">
        <v>2041</v>
      </c>
      <c r="C126" t="s">
        <v>2042</v>
      </c>
      <c r="D126" t="s">
        <v>1644</v>
      </c>
      <c r="E126"/>
      <c r="F126" t="s">
        <v>1833</v>
      </c>
      <c r="G126" t="s">
        <v>106</v>
      </c>
      <c r="H126" s="77">
        <v>175894.13</v>
      </c>
      <c r="I126" s="77">
        <v>16337</v>
      </c>
      <c r="J126" s="77">
        <v>0</v>
      </c>
      <c r="K126" s="77">
        <v>110604.190903045</v>
      </c>
      <c r="L126" s="78">
        <v>5.9999999999999995E-4</v>
      </c>
      <c r="M126" s="78">
        <v>2.2700000000000001E-2</v>
      </c>
      <c r="N126" s="78">
        <v>4.1000000000000003E-3</v>
      </c>
    </row>
    <row r="127" spans="2:14">
      <c r="B127" t="s">
        <v>2043</v>
      </c>
      <c r="C127" t="s">
        <v>2044</v>
      </c>
      <c r="D127" t="s">
        <v>1644</v>
      </c>
      <c r="E127"/>
      <c r="F127" t="s">
        <v>1833</v>
      </c>
      <c r="G127" t="s">
        <v>106</v>
      </c>
      <c r="H127" s="77">
        <v>44236.83</v>
      </c>
      <c r="I127" s="77">
        <v>14429</v>
      </c>
      <c r="J127" s="77">
        <v>0</v>
      </c>
      <c r="K127" s="77">
        <v>24567.906499680001</v>
      </c>
      <c r="L127" s="78">
        <v>6.9999999999999999E-4</v>
      </c>
      <c r="M127" s="78">
        <v>5.0000000000000001E-3</v>
      </c>
      <c r="N127" s="78">
        <v>8.9999999999999998E-4</v>
      </c>
    </row>
    <row r="128" spans="2:14">
      <c r="B128" t="s">
        <v>2045</v>
      </c>
      <c r="C128" t="s">
        <v>2046</v>
      </c>
      <c r="D128" t="s">
        <v>107</v>
      </c>
      <c r="E128"/>
      <c r="F128" t="s">
        <v>1833</v>
      </c>
      <c r="G128" t="s">
        <v>120</v>
      </c>
      <c r="H128" s="77">
        <v>335445.34000000003</v>
      </c>
      <c r="I128" s="77">
        <v>8814</v>
      </c>
      <c r="J128" s="77">
        <v>0</v>
      </c>
      <c r="K128" s="77">
        <v>72785.954946299695</v>
      </c>
      <c r="L128" s="78">
        <v>2.5000000000000001E-3</v>
      </c>
      <c r="M128" s="78">
        <v>1.49E-2</v>
      </c>
      <c r="N128" s="78">
        <v>2.7000000000000001E-3</v>
      </c>
    </row>
    <row r="129" spans="2:14">
      <c r="B129" t="s">
        <v>2045</v>
      </c>
      <c r="C129" t="s">
        <v>2046</v>
      </c>
      <c r="D129" t="s">
        <v>107</v>
      </c>
      <c r="E129"/>
      <c r="F129" t="s">
        <v>1833</v>
      </c>
      <c r="G129" t="s">
        <v>120</v>
      </c>
      <c r="H129" s="77">
        <v>5801</v>
      </c>
      <c r="I129" s="77">
        <v>8814</v>
      </c>
      <c r="J129" s="77">
        <v>0</v>
      </c>
      <c r="K129" s="77">
        <v>1258.7186846520001</v>
      </c>
      <c r="L129" s="78">
        <v>2.0000000000000001E-4</v>
      </c>
      <c r="M129" s="78">
        <v>2.9999999999999997E-4</v>
      </c>
      <c r="N129" s="78">
        <v>0</v>
      </c>
    </row>
    <row r="130" spans="2:14">
      <c r="B130" s="79" t="s">
        <v>2047</v>
      </c>
      <c r="D130" s="16"/>
      <c r="E130" s="16"/>
      <c r="F130" s="16"/>
      <c r="G130" s="16"/>
      <c r="H130" s="81">
        <v>1009521.83</v>
      </c>
      <c r="J130" s="81">
        <v>25.512423900000002</v>
      </c>
      <c r="K130" s="81">
        <v>270254.44662446459</v>
      </c>
      <c r="M130" s="80">
        <v>5.5500000000000001E-2</v>
      </c>
      <c r="N130" s="80">
        <v>0.01</v>
      </c>
    </row>
    <row r="131" spans="2:14">
      <c r="B131" t="s">
        <v>2048</v>
      </c>
      <c r="C131" t="s">
        <v>2049</v>
      </c>
      <c r="D131" t="s">
        <v>1796</v>
      </c>
      <c r="E131"/>
      <c r="F131" t="s">
        <v>1885</v>
      </c>
      <c r="G131" t="s">
        <v>110</v>
      </c>
      <c r="H131" s="77">
        <v>25329</v>
      </c>
      <c r="I131" s="77">
        <v>19871.8</v>
      </c>
      <c r="J131" s="77">
        <v>0</v>
      </c>
      <c r="K131" s="77">
        <v>20422.729260765002</v>
      </c>
      <c r="L131" s="78">
        <v>1.37E-2</v>
      </c>
      <c r="M131" s="78">
        <v>4.1999999999999997E-3</v>
      </c>
      <c r="N131" s="78">
        <v>8.0000000000000004E-4</v>
      </c>
    </row>
    <row r="132" spans="2:14">
      <c r="B132" t="s">
        <v>2050</v>
      </c>
      <c r="C132" t="s">
        <v>2051</v>
      </c>
      <c r="D132" t="s">
        <v>1648</v>
      </c>
      <c r="E132"/>
      <c r="F132" t="s">
        <v>1885</v>
      </c>
      <c r="G132" t="s">
        <v>106</v>
      </c>
      <c r="H132" s="77">
        <v>27509</v>
      </c>
      <c r="I132" s="77">
        <v>8096</v>
      </c>
      <c r="J132" s="77">
        <v>0</v>
      </c>
      <c r="K132" s="77">
        <v>8572.2181353600008</v>
      </c>
      <c r="L132" s="78">
        <v>1E-4</v>
      </c>
      <c r="M132" s="78">
        <v>1.8E-3</v>
      </c>
      <c r="N132" s="78">
        <v>2.9999999999999997E-4</v>
      </c>
    </row>
    <row r="133" spans="2:14">
      <c r="B133" t="s">
        <v>2052</v>
      </c>
      <c r="C133" t="s">
        <v>2053</v>
      </c>
      <c r="D133" t="s">
        <v>1769</v>
      </c>
      <c r="E133"/>
      <c r="F133" t="s">
        <v>1885</v>
      </c>
      <c r="G133" t="s">
        <v>106</v>
      </c>
      <c r="H133" s="77">
        <v>57318</v>
      </c>
      <c r="I133" s="77">
        <v>8480.5</v>
      </c>
      <c r="J133" s="77">
        <v>0</v>
      </c>
      <c r="K133" s="77">
        <v>18709.423158509999</v>
      </c>
      <c r="L133" s="78">
        <v>2.2100000000000002E-2</v>
      </c>
      <c r="M133" s="78">
        <v>3.8E-3</v>
      </c>
      <c r="N133" s="78">
        <v>6.9999999999999999E-4</v>
      </c>
    </row>
    <row r="134" spans="2:14">
      <c r="B134" t="s">
        <v>2054</v>
      </c>
      <c r="C134" t="s">
        <v>2055</v>
      </c>
      <c r="D134" t="s">
        <v>1769</v>
      </c>
      <c r="E134"/>
      <c r="F134" t="s">
        <v>1885</v>
      </c>
      <c r="G134" t="s">
        <v>106</v>
      </c>
      <c r="H134" s="77">
        <v>78448.83</v>
      </c>
      <c r="I134" s="77">
        <v>8968</v>
      </c>
      <c r="J134" s="77">
        <v>0</v>
      </c>
      <c r="K134" s="77">
        <v>27078.835345365598</v>
      </c>
      <c r="L134" s="78">
        <v>2.2000000000000001E-3</v>
      </c>
      <c r="M134" s="78">
        <v>5.5999999999999999E-3</v>
      </c>
      <c r="N134" s="78">
        <v>1E-3</v>
      </c>
    </row>
    <row r="135" spans="2:14">
      <c r="B135" t="s">
        <v>2054</v>
      </c>
      <c r="C135" t="s">
        <v>2055</v>
      </c>
      <c r="D135" t="s">
        <v>1769</v>
      </c>
      <c r="E135"/>
      <c r="F135" t="s">
        <v>1885</v>
      </c>
      <c r="G135" t="s">
        <v>106</v>
      </c>
      <c r="H135" s="77">
        <v>18022</v>
      </c>
      <c r="I135" s="77">
        <v>8968</v>
      </c>
      <c r="J135" s="77">
        <v>0</v>
      </c>
      <c r="K135" s="77">
        <v>6220.8036830399997</v>
      </c>
      <c r="L135" s="78">
        <v>5.0000000000000001E-4</v>
      </c>
      <c r="M135" s="78">
        <v>1.2999999999999999E-3</v>
      </c>
      <c r="N135" s="78">
        <v>2.0000000000000001E-4</v>
      </c>
    </row>
    <row r="136" spans="2:14">
      <c r="B136" t="s">
        <v>2056</v>
      </c>
      <c r="C136" t="s">
        <v>2057</v>
      </c>
      <c r="D136" t="s">
        <v>1769</v>
      </c>
      <c r="E136"/>
      <c r="F136" t="s">
        <v>1885</v>
      </c>
      <c r="G136" t="s">
        <v>106</v>
      </c>
      <c r="H136" s="77">
        <v>32845</v>
      </c>
      <c r="I136" s="77">
        <v>9575</v>
      </c>
      <c r="J136" s="77">
        <v>0</v>
      </c>
      <c r="K136" s="77">
        <v>12104.75377875</v>
      </c>
      <c r="L136" s="78">
        <v>5.9999999999999995E-4</v>
      </c>
      <c r="M136" s="78">
        <v>2.5000000000000001E-3</v>
      </c>
      <c r="N136" s="78">
        <v>4.0000000000000002E-4</v>
      </c>
    </row>
    <row r="137" spans="2:14">
      <c r="B137" t="s">
        <v>2058</v>
      </c>
      <c r="C137" t="s">
        <v>2059</v>
      </c>
      <c r="D137" t="s">
        <v>1769</v>
      </c>
      <c r="E137"/>
      <c r="F137" t="s">
        <v>1885</v>
      </c>
      <c r="G137" t="s">
        <v>110</v>
      </c>
      <c r="H137" s="77">
        <v>2282</v>
      </c>
      <c r="I137" s="77">
        <v>8886</v>
      </c>
      <c r="J137" s="77">
        <v>25.512423900000002</v>
      </c>
      <c r="K137" s="77">
        <v>848.28626880000002</v>
      </c>
      <c r="L137" s="78">
        <v>0</v>
      </c>
      <c r="M137" s="78">
        <v>2.0000000000000001E-4</v>
      </c>
      <c r="N137" s="78">
        <v>0</v>
      </c>
    </row>
    <row r="138" spans="2:14">
      <c r="B138" t="s">
        <v>2060</v>
      </c>
      <c r="C138" t="s">
        <v>2061</v>
      </c>
      <c r="D138" t="s">
        <v>123</v>
      </c>
      <c r="E138"/>
      <c r="F138" t="s">
        <v>1885</v>
      </c>
      <c r="G138" t="s">
        <v>106</v>
      </c>
      <c r="H138" s="77">
        <v>23426</v>
      </c>
      <c r="I138" s="77">
        <v>16747</v>
      </c>
      <c r="J138" s="77">
        <v>0</v>
      </c>
      <c r="K138" s="77">
        <v>15100.212894779999</v>
      </c>
      <c r="L138" s="78">
        <v>0</v>
      </c>
      <c r="M138" s="78">
        <v>3.0999999999999999E-3</v>
      </c>
      <c r="N138" s="78">
        <v>5.9999999999999995E-4</v>
      </c>
    </row>
    <row r="139" spans="2:14">
      <c r="B139" t="s">
        <v>2062</v>
      </c>
      <c r="C139" t="s">
        <v>2063</v>
      </c>
      <c r="D139" t="s">
        <v>1796</v>
      </c>
      <c r="E139"/>
      <c r="F139" t="s">
        <v>1885</v>
      </c>
      <c r="G139" t="s">
        <v>110</v>
      </c>
      <c r="H139" s="77">
        <v>2537</v>
      </c>
      <c r="I139" s="77">
        <v>22384.48</v>
      </c>
      <c r="J139" s="77">
        <v>0</v>
      </c>
      <c r="K139" s="77">
        <v>2304.2309502120002</v>
      </c>
      <c r="L139" s="78">
        <v>1.5E-3</v>
      </c>
      <c r="M139" s="78">
        <v>5.0000000000000001E-4</v>
      </c>
      <c r="N139" s="78">
        <v>1E-4</v>
      </c>
    </row>
    <row r="140" spans="2:14">
      <c r="B140" t="s">
        <v>2064</v>
      </c>
      <c r="C140" t="s">
        <v>2065</v>
      </c>
      <c r="D140" t="s">
        <v>1789</v>
      </c>
      <c r="E140"/>
      <c r="F140" t="s">
        <v>1885</v>
      </c>
      <c r="G140" t="s">
        <v>110</v>
      </c>
      <c r="H140" s="77">
        <v>40985</v>
      </c>
      <c r="I140" s="77">
        <v>14147</v>
      </c>
      <c r="J140" s="77">
        <v>0</v>
      </c>
      <c r="K140" s="77">
        <v>23525.985307125</v>
      </c>
      <c r="L140" s="78">
        <v>2.2499999999999999E-2</v>
      </c>
      <c r="M140" s="78">
        <v>4.7999999999999996E-3</v>
      </c>
      <c r="N140" s="78">
        <v>8.9999999999999998E-4</v>
      </c>
    </row>
    <row r="141" spans="2:14">
      <c r="B141" t="s">
        <v>2066</v>
      </c>
      <c r="C141" t="s">
        <v>2067</v>
      </c>
      <c r="D141" t="s">
        <v>1769</v>
      </c>
      <c r="E141"/>
      <c r="F141" t="s">
        <v>1885</v>
      </c>
      <c r="G141" t="s">
        <v>106</v>
      </c>
      <c r="H141" s="77">
        <v>40391</v>
      </c>
      <c r="I141" s="77">
        <v>15908</v>
      </c>
      <c r="J141" s="77">
        <v>0</v>
      </c>
      <c r="K141" s="77">
        <v>24731.365677720001</v>
      </c>
      <c r="L141" s="78">
        <v>9.4399999999999998E-2</v>
      </c>
      <c r="M141" s="78">
        <v>5.1000000000000004E-3</v>
      </c>
      <c r="N141" s="78">
        <v>8.9999999999999998E-4</v>
      </c>
    </row>
    <row r="142" spans="2:14">
      <c r="B142" t="s">
        <v>2068</v>
      </c>
      <c r="C142" t="s">
        <v>2069</v>
      </c>
      <c r="D142" t="s">
        <v>123</v>
      </c>
      <c r="E142"/>
      <c r="F142" t="s">
        <v>1885</v>
      </c>
      <c r="G142" t="s">
        <v>106</v>
      </c>
      <c r="H142" s="77">
        <v>519</v>
      </c>
      <c r="I142" s="77">
        <v>1210.2</v>
      </c>
      <c r="J142" s="77">
        <v>0</v>
      </c>
      <c r="K142" s="77">
        <v>24.175330362</v>
      </c>
      <c r="L142" s="78">
        <v>0</v>
      </c>
      <c r="M142" s="78">
        <v>0</v>
      </c>
      <c r="N142" s="78">
        <v>0</v>
      </c>
    </row>
    <row r="143" spans="2:14">
      <c r="B143" t="s">
        <v>2070</v>
      </c>
      <c r="C143" t="s">
        <v>2071</v>
      </c>
      <c r="D143" t="s">
        <v>1644</v>
      </c>
      <c r="E143"/>
      <c r="F143" t="s">
        <v>1885</v>
      </c>
      <c r="G143" t="s">
        <v>106</v>
      </c>
      <c r="H143" s="77">
        <v>68742</v>
      </c>
      <c r="I143" s="77">
        <v>9121</v>
      </c>
      <c r="J143" s="77">
        <v>0</v>
      </c>
      <c r="K143" s="77">
        <v>24133.06764918</v>
      </c>
      <c r="L143" s="78">
        <v>1.01E-2</v>
      </c>
      <c r="M143" s="78">
        <v>5.0000000000000001E-3</v>
      </c>
      <c r="N143" s="78">
        <v>8.9999999999999998E-4</v>
      </c>
    </row>
    <row r="144" spans="2:14">
      <c r="B144" t="s">
        <v>2072</v>
      </c>
      <c r="C144" t="s">
        <v>2073</v>
      </c>
      <c r="D144" t="s">
        <v>1644</v>
      </c>
      <c r="E144"/>
      <c r="F144" t="s">
        <v>1885</v>
      </c>
      <c r="G144" t="s">
        <v>106</v>
      </c>
      <c r="H144" s="77">
        <v>13030</v>
      </c>
      <c r="I144" s="77">
        <v>9046</v>
      </c>
      <c r="J144" s="77">
        <v>0</v>
      </c>
      <c r="K144" s="77">
        <v>4536.7924362000003</v>
      </c>
      <c r="L144" s="78">
        <v>2.0000000000000001E-4</v>
      </c>
      <c r="M144" s="78">
        <v>8.9999999999999998E-4</v>
      </c>
      <c r="N144" s="78">
        <v>2.0000000000000001E-4</v>
      </c>
    </row>
    <row r="145" spans="2:14">
      <c r="B145" t="s">
        <v>2074</v>
      </c>
      <c r="C145" t="s">
        <v>2075</v>
      </c>
      <c r="D145" t="s">
        <v>1644</v>
      </c>
      <c r="E145"/>
      <c r="F145" t="s">
        <v>1885</v>
      </c>
      <c r="G145" t="s">
        <v>106</v>
      </c>
      <c r="H145" s="77">
        <v>136953</v>
      </c>
      <c r="I145" s="77">
        <v>3145</v>
      </c>
      <c r="J145" s="77">
        <v>0</v>
      </c>
      <c r="K145" s="77">
        <v>16578.304450650001</v>
      </c>
      <c r="L145" s="78">
        <v>6.9999999999999999E-4</v>
      </c>
      <c r="M145" s="78">
        <v>3.3999999999999998E-3</v>
      </c>
      <c r="N145" s="78">
        <v>5.9999999999999995E-4</v>
      </c>
    </row>
    <row r="146" spans="2:14">
      <c r="B146" t="s">
        <v>2076</v>
      </c>
      <c r="C146" t="s">
        <v>2077</v>
      </c>
      <c r="D146" t="s">
        <v>1644</v>
      </c>
      <c r="E146"/>
      <c r="F146" t="s">
        <v>1885</v>
      </c>
      <c r="G146" t="s">
        <v>106</v>
      </c>
      <c r="H146" s="77">
        <v>247224</v>
      </c>
      <c r="I146" s="77">
        <v>2752</v>
      </c>
      <c r="J146" s="77">
        <v>0</v>
      </c>
      <c r="K146" s="77">
        <v>26187.073643520001</v>
      </c>
      <c r="L146" s="78">
        <v>2.87E-2</v>
      </c>
      <c r="M146" s="78">
        <v>5.4000000000000003E-3</v>
      </c>
      <c r="N146" s="78">
        <v>1E-3</v>
      </c>
    </row>
    <row r="147" spans="2:14">
      <c r="B147" t="s">
        <v>2078</v>
      </c>
      <c r="C147" t="s">
        <v>2079</v>
      </c>
      <c r="D147" t="s">
        <v>123</v>
      </c>
      <c r="E147"/>
      <c r="F147" t="s">
        <v>1885</v>
      </c>
      <c r="G147" t="s">
        <v>106</v>
      </c>
      <c r="H147" s="77">
        <v>78383</v>
      </c>
      <c r="I147" s="77">
        <v>4493.5</v>
      </c>
      <c r="J147" s="77">
        <v>0</v>
      </c>
      <c r="K147" s="77">
        <v>13556.717264145</v>
      </c>
      <c r="L147" s="78">
        <v>0</v>
      </c>
      <c r="M147" s="78">
        <v>2.8E-3</v>
      </c>
      <c r="N147" s="78">
        <v>5.0000000000000001E-4</v>
      </c>
    </row>
    <row r="148" spans="2:14">
      <c r="B148" t="s">
        <v>2080</v>
      </c>
      <c r="C148" t="s">
        <v>2081</v>
      </c>
      <c r="D148" t="s">
        <v>1648</v>
      </c>
      <c r="E148"/>
      <c r="F148" t="s">
        <v>1885</v>
      </c>
      <c r="G148" t="s">
        <v>106</v>
      </c>
      <c r="H148" s="77">
        <v>115578</v>
      </c>
      <c r="I148" s="77">
        <v>5759</v>
      </c>
      <c r="J148" s="77">
        <v>0</v>
      </c>
      <c r="K148" s="77">
        <v>25619.471389980001</v>
      </c>
      <c r="L148" s="78">
        <v>5.0000000000000001E-3</v>
      </c>
      <c r="M148" s="78">
        <v>5.3E-3</v>
      </c>
      <c r="N148" s="78">
        <v>8.9999999999999998E-4</v>
      </c>
    </row>
    <row r="149" spans="2:14">
      <c r="B149" s="79" t="s">
        <v>927</v>
      </c>
      <c r="D149" s="16"/>
      <c r="E149" s="16"/>
      <c r="F149" s="16"/>
      <c r="G149" s="16"/>
      <c r="H149" s="81">
        <v>0</v>
      </c>
      <c r="J149" s="81">
        <v>0</v>
      </c>
      <c r="K149" s="81">
        <v>0</v>
      </c>
      <c r="M149" s="80">
        <v>0</v>
      </c>
      <c r="N149" s="80">
        <v>0</v>
      </c>
    </row>
    <row r="150" spans="2:14">
      <c r="B150" t="s">
        <v>210</v>
      </c>
      <c r="C150" t="s">
        <v>210</v>
      </c>
      <c r="D150" s="16"/>
      <c r="E150" s="16"/>
      <c r="F150" t="s">
        <v>210</v>
      </c>
      <c r="G150" t="s">
        <v>210</v>
      </c>
      <c r="H150" s="77">
        <v>0</v>
      </c>
      <c r="I150" s="77">
        <v>0</v>
      </c>
      <c r="K150" s="77">
        <v>0</v>
      </c>
      <c r="L150" s="78">
        <v>0</v>
      </c>
      <c r="M150" s="78">
        <v>0</v>
      </c>
      <c r="N150" s="78">
        <v>0</v>
      </c>
    </row>
    <row r="151" spans="2:14">
      <c r="B151" s="79" t="s">
        <v>1948</v>
      </c>
      <c r="D151" s="16"/>
      <c r="E151" s="16"/>
      <c r="F151" s="16"/>
      <c r="G151" s="16"/>
      <c r="H151" s="81">
        <v>0</v>
      </c>
      <c r="J151" s="81">
        <v>0</v>
      </c>
      <c r="K151" s="81">
        <v>0</v>
      </c>
      <c r="M151" s="80">
        <v>0</v>
      </c>
      <c r="N151" s="80">
        <v>0</v>
      </c>
    </row>
    <row r="152" spans="2:14">
      <c r="B152" t="s">
        <v>210</v>
      </c>
      <c r="C152" t="s">
        <v>210</v>
      </c>
      <c r="D152" s="16"/>
      <c r="E152" s="16"/>
      <c r="F152" t="s">
        <v>210</v>
      </c>
      <c r="G152" t="s">
        <v>210</v>
      </c>
      <c r="H152" s="77">
        <v>0</v>
      </c>
      <c r="I152" s="77">
        <v>0</v>
      </c>
      <c r="K152" s="77">
        <v>0</v>
      </c>
      <c r="L152" s="78">
        <v>0</v>
      </c>
      <c r="M152" s="78">
        <v>0</v>
      </c>
      <c r="N152" s="78">
        <v>0</v>
      </c>
    </row>
    <row r="153" spans="2:14">
      <c r="B153" t="s">
        <v>237</v>
      </c>
      <c r="D153" s="16"/>
      <c r="E153" s="16"/>
      <c r="F153" s="16"/>
      <c r="G153" s="16"/>
    </row>
    <row r="154" spans="2:14">
      <c r="B154" t="s">
        <v>334</v>
      </c>
      <c r="D154" s="16"/>
      <c r="E154" s="16"/>
      <c r="F154" s="16"/>
      <c r="G154" s="16"/>
    </row>
    <row r="155" spans="2:14">
      <c r="B155" t="s">
        <v>335</v>
      </c>
      <c r="D155" s="16"/>
      <c r="E155" s="16"/>
      <c r="F155" s="16"/>
      <c r="G155" s="16"/>
    </row>
    <row r="156" spans="2:14">
      <c r="B156" t="s">
        <v>336</v>
      </c>
      <c r="D156" s="16"/>
      <c r="E156" s="16"/>
      <c r="F156" s="16"/>
      <c r="G156" s="16"/>
    </row>
    <row r="157" spans="2:14">
      <c r="B157" t="s">
        <v>337</v>
      </c>
      <c r="D157" s="16"/>
      <c r="E157" s="16"/>
      <c r="F157" s="16"/>
      <c r="G157" s="16"/>
    </row>
    <row r="158" spans="2:14">
      <c r="D158" s="16"/>
      <c r="E158" s="16"/>
      <c r="F158" s="16"/>
      <c r="G158" s="16"/>
    </row>
    <row r="159" spans="2:14">
      <c r="D159" s="16"/>
      <c r="E159" s="16"/>
      <c r="F159" s="16"/>
      <c r="G159" s="16"/>
    </row>
    <row r="160" spans="2:14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15" workbookViewId="0">
      <selection activeCell="E40" sqref="E4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46.28515625" style="15" bestFit="1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2932</v>
      </c>
    </row>
    <row r="3" spans="2:65" s="1" customFormat="1">
      <c r="B3" s="2" t="s">
        <v>2</v>
      </c>
      <c r="C3" s="26" t="s">
        <v>2933</v>
      </c>
    </row>
    <row r="4" spans="2:65" s="1" customFormat="1">
      <c r="B4" s="2" t="s">
        <v>3</v>
      </c>
    </row>
    <row r="6" spans="2:65" ht="26.25" customHeight="1">
      <c r="B6" s="120" t="s">
        <v>68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2:65" ht="26.25" customHeight="1">
      <c r="B7" s="120" t="s">
        <v>93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185</v>
      </c>
      <c r="K8" s="28" t="s">
        <v>186</v>
      </c>
      <c r="L8" s="28" t="s">
        <v>56</v>
      </c>
      <c r="M8" s="28" t="s">
        <v>73</v>
      </c>
      <c r="N8" s="28" t="s">
        <v>57</v>
      </c>
      <c r="O8" s="34" t="s">
        <v>181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182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2043491.46</v>
      </c>
      <c r="K11" s="7"/>
      <c r="L11" s="75">
        <v>352481.23191558017</v>
      </c>
      <c r="M11" s="7"/>
      <c r="N11" s="76">
        <v>1</v>
      </c>
      <c r="O11" s="76">
        <v>1.2999999999999999E-2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2082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2083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927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235</v>
      </c>
      <c r="C21" s="16"/>
      <c r="D21" s="16"/>
      <c r="E21" s="16"/>
      <c r="J21" s="81">
        <v>2043491.46</v>
      </c>
      <c r="L21" s="81">
        <v>352481.23191558017</v>
      </c>
      <c r="N21" s="80">
        <v>1</v>
      </c>
      <c r="O21" s="80">
        <v>1.2999999999999999E-2</v>
      </c>
    </row>
    <row r="22" spans="2:15">
      <c r="B22" s="79" t="s">
        <v>2082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2083</v>
      </c>
      <c r="C24" s="16"/>
      <c r="D24" s="16"/>
      <c r="E24" s="16"/>
      <c r="J24" s="81">
        <v>1682833.87</v>
      </c>
      <c r="L24" s="81">
        <v>216184.26577053149</v>
      </c>
      <c r="N24" s="80">
        <v>0.61329999999999996</v>
      </c>
      <c r="O24" s="80">
        <v>8.0000000000000002E-3</v>
      </c>
    </row>
    <row r="25" spans="2:15">
      <c r="B25" t="s">
        <v>2084</v>
      </c>
      <c r="C25" t="s">
        <v>2085</v>
      </c>
      <c r="D25" t="s">
        <v>123</v>
      </c>
      <c r="E25"/>
      <c r="F25" t="s">
        <v>1885</v>
      </c>
      <c r="G25" t="s">
        <v>975</v>
      </c>
      <c r="H25" t="s">
        <v>2877</v>
      </c>
      <c r="I25" t="s">
        <v>106</v>
      </c>
      <c r="J25" s="77">
        <v>44432.25</v>
      </c>
      <c r="K25" s="77">
        <v>11628</v>
      </c>
      <c r="L25" s="77">
        <v>19886.174233469999</v>
      </c>
      <c r="M25" s="78">
        <v>0</v>
      </c>
      <c r="N25" s="78">
        <v>5.6399999999999999E-2</v>
      </c>
      <c r="O25" s="78">
        <v>6.9999999999999999E-4</v>
      </c>
    </row>
    <row r="26" spans="2:15">
      <c r="B26" t="s">
        <v>2086</v>
      </c>
      <c r="C26" t="s">
        <v>2087</v>
      </c>
      <c r="D26" t="s">
        <v>123</v>
      </c>
      <c r="E26"/>
      <c r="F26" t="s">
        <v>1885</v>
      </c>
      <c r="G26" t="s">
        <v>931</v>
      </c>
      <c r="H26" t="s">
        <v>213</v>
      </c>
      <c r="I26" t="s">
        <v>110</v>
      </c>
      <c r="J26" s="77">
        <v>3766.88</v>
      </c>
      <c r="K26" s="77">
        <v>106693.59240000015</v>
      </c>
      <c r="L26" s="77">
        <v>16307.1720002089</v>
      </c>
      <c r="M26" s="78">
        <v>0</v>
      </c>
      <c r="N26" s="78">
        <v>4.6300000000000001E-2</v>
      </c>
      <c r="O26" s="78">
        <v>5.9999999999999995E-4</v>
      </c>
    </row>
    <row r="27" spans="2:15">
      <c r="B27" t="s">
        <v>2088</v>
      </c>
      <c r="C27" t="s">
        <v>2089</v>
      </c>
      <c r="D27" t="s">
        <v>123</v>
      </c>
      <c r="E27"/>
      <c r="F27" t="s">
        <v>1885</v>
      </c>
      <c r="G27" t="s">
        <v>941</v>
      </c>
      <c r="H27" t="s">
        <v>213</v>
      </c>
      <c r="I27" t="s">
        <v>106</v>
      </c>
      <c r="J27" s="77">
        <v>658.39</v>
      </c>
      <c r="K27" s="77">
        <v>1007522</v>
      </c>
      <c r="L27" s="77">
        <v>25532.049344734201</v>
      </c>
      <c r="M27" s="78">
        <v>0</v>
      </c>
      <c r="N27" s="78">
        <v>7.2400000000000006E-2</v>
      </c>
      <c r="O27" s="78">
        <v>8.9999999999999998E-4</v>
      </c>
    </row>
    <row r="28" spans="2:15">
      <c r="B28" t="s">
        <v>2090</v>
      </c>
      <c r="C28" t="s">
        <v>2091</v>
      </c>
      <c r="D28" t="s">
        <v>123</v>
      </c>
      <c r="E28"/>
      <c r="F28" t="s">
        <v>1885</v>
      </c>
      <c r="G28" t="s">
        <v>1161</v>
      </c>
      <c r="H28" t="s">
        <v>213</v>
      </c>
      <c r="I28" t="s">
        <v>106</v>
      </c>
      <c r="J28" s="77">
        <v>15504.1</v>
      </c>
      <c r="K28" s="77">
        <v>34735.449999999997</v>
      </c>
      <c r="L28" s="77">
        <v>20728.4773593791</v>
      </c>
      <c r="M28" s="78">
        <v>0</v>
      </c>
      <c r="N28" s="78">
        <v>5.8799999999999998E-2</v>
      </c>
      <c r="O28" s="78">
        <v>8.0000000000000004E-4</v>
      </c>
    </row>
    <row r="29" spans="2:15">
      <c r="B29" t="s">
        <v>2092</v>
      </c>
      <c r="C29" t="s">
        <v>2093</v>
      </c>
      <c r="D29" t="s">
        <v>123</v>
      </c>
      <c r="E29"/>
      <c r="F29" t="s">
        <v>1885</v>
      </c>
      <c r="G29" t="s">
        <v>2094</v>
      </c>
      <c r="H29" t="s">
        <v>213</v>
      </c>
      <c r="I29" t="s">
        <v>110</v>
      </c>
      <c r="J29" s="77">
        <v>3620.88</v>
      </c>
      <c r="K29" s="77">
        <v>236239</v>
      </c>
      <c r="L29" s="77">
        <v>34707.573828234097</v>
      </c>
      <c r="M29" s="78">
        <v>0</v>
      </c>
      <c r="N29" s="78">
        <v>9.8500000000000004E-2</v>
      </c>
      <c r="O29" s="78">
        <v>1.2999999999999999E-3</v>
      </c>
    </row>
    <row r="30" spans="2:15">
      <c r="B30" t="s">
        <v>2095</v>
      </c>
      <c r="C30" t="s">
        <v>2096</v>
      </c>
      <c r="D30" t="s">
        <v>123</v>
      </c>
      <c r="E30"/>
      <c r="F30" t="s">
        <v>1885</v>
      </c>
      <c r="G30" t="s">
        <v>2097</v>
      </c>
      <c r="H30" t="s">
        <v>213</v>
      </c>
      <c r="I30" t="s">
        <v>106</v>
      </c>
      <c r="J30" s="77">
        <v>8879.89</v>
      </c>
      <c r="K30" s="77">
        <v>122601.60000000001</v>
      </c>
      <c r="L30" s="77">
        <v>41903.628903005898</v>
      </c>
      <c r="M30" s="78">
        <v>0</v>
      </c>
      <c r="N30" s="78">
        <v>0.11890000000000001</v>
      </c>
      <c r="O30" s="78">
        <v>1.5E-3</v>
      </c>
    </row>
    <row r="31" spans="2:15">
      <c r="B31" t="s">
        <v>2098</v>
      </c>
      <c r="C31" t="s">
        <v>2099</v>
      </c>
      <c r="D31" t="s">
        <v>123</v>
      </c>
      <c r="E31"/>
      <c r="F31" t="s">
        <v>1885</v>
      </c>
      <c r="G31" t="s">
        <v>2097</v>
      </c>
      <c r="H31" t="s">
        <v>213</v>
      </c>
      <c r="I31" t="s">
        <v>113</v>
      </c>
      <c r="J31" s="77">
        <v>1545401.33</v>
      </c>
      <c r="K31" s="77">
        <v>132</v>
      </c>
      <c r="L31" s="77">
        <v>9588.2818302466803</v>
      </c>
      <c r="M31" s="78">
        <v>1.1000000000000001E-3</v>
      </c>
      <c r="N31" s="78">
        <v>2.7199999999999998E-2</v>
      </c>
      <c r="O31" s="78">
        <v>4.0000000000000002E-4</v>
      </c>
    </row>
    <row r="32" spans="2:15">
      <c r="B32" t="s">
        <v>2100</v>
      </c>
      <c r="C32" t="s">
        <v>2101</v>
      </c>
      <c r="D32" t="s">
        <v>123</v>
      </c>
      <c r="E32"/>
      <c r="F32" t="s">
        <v>1885</v>
      </c>
      <c r="G32" t="s">
        <v>4809</v>
      </c>
      <c r="H32" t="s">
        <v>211</v>
      </c>
      <c r="I32" t="s">
        <v>113</v>
      </c>
      <c r="J32" s="77">
        <v>60570.15</v>
      </c>
      <c r="K32" s="77">
        <v>16695.209999999974</v>
      </c>
      <c r="L32" s="77">
        <v>47530.9082712526</v>
      </c>
      <c r="M32" s="78">
        <v>1E-4</v>
      </c>
      <c r="N32" s="78">
        <v>0.1348</v>
      </c>
      <c r="O32" s="78">
        <v>1.8E-3</v>
      </c>
    </row>
    <row r="33" spans="2:15">
      <c r="B33" s="79" t="s">
        <v>92</v>
      </c>
      <c r="C33" s="16"/>
      <c r="D33" s="16"/>
      <c r="E33" s="16"/>
      <c r="J33" s="81">
        <v>360657.59</v>
      </c>
      <c r="L33" s="81">
        <v>136296.9661450487</v>
      </c>
      <c r="N33" s="80">
        <v>0.38669999999999999</v>
      </c>
      <c r="O33" s="80">
        <v>5.0000000000000001E-3</v>
      </c>
    </row>
    <row r="34" spans="2:15">
      <c r="B34" t="s">
        <v>2102</v>
      </c>
      <c r="C34" t="s">
        <v>2103</v>
      </c>
      <c r="D34" t="s">
        <v>123</v>
      </c>
      <c r="E34"/>
      <c r="F34" t="s">
        <v>1833</v>
      </c>
      <c r="G34" t="s">
        <v>4809</v>
      </c>
      <c r="H34" t="s">
        <v>211</v>
      </c>
      <c r="I34" t="s">
        <v>106</v>
      </c>
      <c r="J34" s="77">
        <v>19113.060000000001</v>
      </c>
      <c r="K34" s="77">
        <v>20511</v>
      </c>
      <c r="L34" s="77">
        <v>15089.15671926</v>
      </c>
      <c r="M34" s="78">
        <v>0</v>
      </c>
      <c r="N34" s="78">
        <v>4.2799999999999998E-2</v>
      </c>
      <c r="O34" s="78">
        <v>5.9999999999999995E-4</v>
      </c>
    </row>
    <row r="35" spans="2:15">
      <c r="B35" t="s">
        <v>2104</v>
      </c>
      <c r="C35" t="s">
        <v>2105</v>
      </c>
      <c r="D35" t="s">
        <v>123</v>
      </c>
      <c r="E35"/>
      <c r="F35" t="s">
        <v>1833</v>
      </c>
      <c r="G35" t="s">
        <v>4809</v>
      </c>
      <c r="H35" t="s">
        <v>211</v>
      </c>
      <c r="I35" t="s">
        <v>106</v>
      </c>
      <c r="J35" s="77">
        <v>107472.49</v>
      </c>
      <c r="K35" s="77">
        <v>3717</v>
      </c>
      <c r="L35" s="77">
        <v>15375.802154261701</v>
      </c>
      <c r="M35" s="78">
        <v>0</v>
      </c>
      <c r="N35" s="78">
        <v>4.36E-2</v>
      </c>
      <c r="O35" s="78">
        <v>5.9999999999999995E-4</v>
      </c>
    </row>
    <row r="36" spans="2:15">
      <c r="B36" t="s">
        <v>2106</v>
      </c>
      <c r="C36" t="s">
        <v>2107</v>
      </c>
      <c r="D36" t="s">
        <v>2108</v>
      </c>
      <c r="E36"/>
      <c r="F36" t="s">
        <v>1833</v>
      </c>
      <c r="G36" t="s">
        <v>4809</v>
      </c>
      <c r="H36" t="s">
        <v>211</v>
      </c>
      <c r="I36" t="s">
        <v>106</v>
      </c>
      <c r="J36" s="77">
        <v>234072.04</v>
      </c>
      <c r="K36" s="77">
        <v>11746.8</v>
      </c>
      <c r="L36" s="77">
        <v>105832.00727152701</v>
      </c>
      <c r="M36" s="78">
        <v>0</v>
      </c>
      <c r="N36" s="78">
        <v>0.30020000000000002</v>
      </c>
      <c r="O36" s="78">
        <v>3.8999999999999998E-3</v>
      </c>
    </row>
    <row r="37" spans="2:15">
      <c r="B37" s="79" t="s">
        <v>927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210</v>
      </c>
      <c r="C38" t="s">
        <v>210</v>
      </c>
      <c r="D38" s="16"/>
      <c r="E38" s="16"/>
      <c r="F38" t="s">
        <v>210</v>
      </c>
      <c r="G38" t="s">
        <v>210</v>
      </c>
      <c r="I38" t="s">
        <v>210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237</v>
      </c>
      <c r="C39" s="16"/>
      <c r="D39" s="16"/>
      <c r="E39" s="16"/>
    </row>
    <row r="40" spans="2:15">
      <c r="B40" t="s">
        <v>334</v>
      </c>
      <c r="C40" s="16"/>
      <c r="D40" s="16"/>
      <c r="E40" s="16"/>
    </row>
    <row r="41" spans="2:15">
      <c r="B41" t="s">
        <v>335</v>
      </c>
      <c r="C41" s="16"/>
      <c r="D41" s="16"/>
      <c r="E41" s="16"/>
    </row>
    <row r="42" spans="2:15">
      <c r="B42" t="s">
        <v>336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2932</v>
      </c>
    </row>
    <row r="3" spans="2:60" s="1" customFormat="1">
      <c r="B3" s="2" t="s">
        <v>2</v>
      </c>
      <c r="C3" s="26" t="s">
        <v>2933</v>
      </c>
    </row>
    <row r="4" spans="2:60" s="1" customFormat="1">
      <c r="B4" s="2" t="s">
        <v>3</v>
      </c>
    </row>
    <row r="6" spans="2:60" ht="26.25" customHeight="1">
      <c r="B6" s="120" t="s">
        <v>68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60" ht="26.25" customHeight="1">
      <c r="B7" s="120" t="s">
        <v>95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185</v>
      </c>
      <c r="H8" s="28" t="s">
        <v>186</v>
      </c>
      <c r="I8" s="28" t="s">
        <v>56</v>
      </c>
      <c r="J8" s="28" t="s">
        <v>73</v>
      </c>
      <c r="K8" s="28" t="s">
        <v>57</v>
      </c>
      <c r="L8" s="28" t="s">
        <v>181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182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1636242.87</v>
      </c>
      <c r="H11" s="7"/>
      <c r="I11" s="75">
        <v>183.6862406313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1572711.12</v>
      </c>
      <c r="I12" s="81">
        <v>135.62087664000001</v>
      </c>
      <c r="K12" s="80">
        <v>0.73829999999999996</v>
      </c>
      <c r="L12" s="80">
        <v>0</v>
      </c>
    </row>
    <row r="13" spans="2:60">
      <c r="B13" s="79" t="s">
        <v>2109</v>
      </c>
      <c r="D13" s="16"/>
      <c r="E13" s="16"/>
      <c r="G13" s="81">
        <v>1572711.12</v>
      </c>
      <c r="I13" s="81">
        <v>135.62087664000001</v>
      </c>
      <c r="K13" s="80">
        <v>0.73829999999999996</v>
      </c>
      <c r="L13" s="80">
        <v>0</v>
      </c>
    </row>
    <row r="14" spans="2:60">
      <c r="B14" t="s">
        <v>2110</v>
      </c>
      <c r="C14" t="s">
        <v>2111</v>
      </c>
      <c r="D14" t="s">
        <v>100</v>
      </c>
      <c r="E14" t="s">
        <v>360</v>
      </c>
      <c r="F14" t="s">
        <v>102</v>
      </c>
      <c r="G14" s="77">
        <v>1239782.8799999999</v>
      </c>
      <c r="H14" s="77">
        <v>8.1999999999999993</v>
      </c>
      <c r="I14" s="77">
        <v>101.66219615999999</v>
      </c>
      <c r="J14" s="78">
        <v>0</v>
      </c>
      <c r="K14" s="78">
        <v>0.55349999999999999</v>
      </c>
      <c r="L14" s="78">
        <v>0</v>
      </c>
    </row>
    <row r="15" spans="2:60">
      <c r="B15" t="s">
        <v>2112</v>
      </c>
      <c r="C15" t="s">
        <v>2113</v>
      </c>
      <c r="D15" t="s">
        <v>100</v>
      </c>
      <c r="E15" t="s">
        <v>129</v>
      </c>
      <c r="F15" t="s">
        <v>102</v>
      </c>
      <c r="G15" s="77">
        <v>332928.24</v>
      </c>
      <c r="H15" s="77">
        <v>10.199999999999999</v>
      </c>
      <c r="I15" s="77">
        <v>33.958680479999998</v>
      </c>
      <c r="J15" s="78">
        <v>2.2200000000000001E-2</v>
      </c>
      <c r="K15" s="78">
        <v>0.18490000000000001</v>
      </c>
      <c r="L15" s="78">
        <v>0</v>
      </c>
    </row>
    <row r="16" spans="2:60">
      <c r="B16" s="79" t="s">
        <v>235</v>
      </c>
      <c r="D16" s="16"/>
      <c r="E16" s="16"/>
      <c r="G16" s="81">
        <v>63531.75</v>
      </c>
      <c r="I16" s="81">
        <v>48.065363991300003</v>
      </c>
      <c r="K16" s="80">
        <v>0.26169999999999999</v>
      </c>
      <c r="L16" s="80">
        <v>0</v>
      </c>
    </row>
    <row r="17" spans="2:12">
      <c r="B17" s="79" t="s">
        <v>2114</v>
      </c>
      <c r="D17" s="16"/>
      <c r="E17" s="16"/>
      <c r="G17" s="81">
        <v>63531.75</v>
      </c>
      <c r="I17" s="81">
        <v>48.065363991300003</v>
      </c>
      <c r="K17" s="80">
        <v>0.26169999999999999</v>
      </c>
      <c r="L17" s="80">
        <v>0</v>
      </c>
    </row>
    <row r="18" spans="2:12">
      <c r="B18" t="s">
        <v>2115</v>
      </c>
      <c r="C18" t="s">
        <v>2116</v>
      </c>
      <c r="D18" t="s">
        <v>1648</v>
      </c>
      <c r="E18" t="s">
        <v>1006</v>
      </c>
      <c r="F18" t="s">
        <v>106</v>
      </c>
      <c r="G18" s="77">
        <v>50253.32</v>
      </c>
      <c r="H18" s="77">
        <v>23</v>
      </c>
      <c r="I18" s="77">
        <v>44.487756596399997</v>
      </c>
      <c r="J18" s="78">
        <v>1.5E-3</v>
      </c>
      <c r="K18" s="78">
        <v>0.2422</v>
      </c>
      <c r="L18" s="78">
        <v>0</v>
      </c>
    </row>
    <row r="19" spans="2:12">
      <c r="B19" t="s">
        <v>2117</v>
      </c>
      <c r="C19" t="s">
        <v>2118</v>
      </c>
      <c r="D19" t="s">
        <v>1644</v>
      </c>
      <c r="E19" t="s">
        <v>1073</v>
      </c>
      <c r="F19" t="s">
        <v>106</v>
      </c>
      <c r="G19" s="77">
        <v>13278.43</v>
      </c>
      <c r="H19" s="77">
        <v>7</v>
      </c>
      <c r="I19" s="77">
        <v>3.5776073948999998</v>
      </c>
      <c r="J19" s="78">
        <v>5.0000000000000001E-4</v>
      </c>
      <c r="K19" s="78">
        <v>1.95E-2</v>
      </c>
      <c r="L19" s="78">
        <v>0</v>
      </c>
    </row>
    <row r="20" spans="2:12">
      <c r="B20" t="s">
        <v>237</v>
      </c>
      <c r="D20" s="16"/>
      <c r="E20" s="16"/>
    </row>
    <row r="21" spans="2:12">
      <c r="B21" t="s">
        <v>334</v>
      </c>
      <c r="D21" s="16"/>
      <c r="E21" s="16"/>
    </row>
    <row r="22" spans="2:12">
      <c r="B22" t="s">
        <v>335</v>
      </c>
      <c r="D22" s="16"/>
      <c r="E22" s="16"/>
    </row>
    <row r="23" spans="2:12">
      <c r="B23" t="s">
        <v>336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2023-12-04T11:50:15Z</dcterms:modified>
</cp:coreProperties>
</file>