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"/>
    </mc:Choice>
  </mc:AlternateContent>
  <xr:revisionPtr revIDLastSave="0" documentId="8_{0F51D0EC-59CD-4F21-99E8-709CDA825F75}" xr6:coauthVersionLast="47" xr6:coauthVersionMax="47" xr10:uidLastSave="{00000000-0000-0000-0000-000000000000}"/>
  <bookViews>
    <workbookView xWindow="-120" yWindow="-120" windowWidth="29040" windowHeight="15840" tabRatio="679" activeTab="11" xr2:uid="{00000000-000D-0000-FFFF-FFFF00000000}"/>
  </bookViews>
  <sheets>
    <sheet name="863" sheetId="13" r:id="rId1"/>
    <sheet name="862" sheetId="14" r:id="rId2"/>
    <sheet name="859" sheetId="15" r:id="rId3"/>
    <sheet name="858" sheetId="16" r:id="rId4"/>
    <sheet name="8012" sheetId="17" r:id="rId5"/>
    <sheet name="9779" sheetId="18" r:id="rId6"/>
    <sheet name="9780" sheetId="19" r:id="rId7"/>
    <sheet name="9781" sheetId="20" r:id="rId8"/>
    <sheet name="13565" sheetId="21" r:id="rId9"/>
    <sheet name="14229" sheetId="22" r:id="rId10"/>
    <sheet name="14228" sheetId="25" r:id="rId11"/>
    <sheet name="מגדל תגמולים- נספח 1" sheetId="8" r:id="rId12"/>
    <sheet name="מגדל תגמולים- נספח 2" sheetId="23" r:id="rId13"/>
    <sheet name="מגדל תגמולים- נספח 3" sheetId="24" r:id="rId14"/>
  </sheets>
  <definedNames>
    <definedName name="_xlnm.Print_Area" localSheetId="11">'מגדל תגמולים- נספח 1'!$A$1:$C$48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5" l="1"/>
  <c r="C43" i="25"/>
  <c r="C37" i="22"/>
  <c r="C38" i="22"/>
  <c r="C40" i="22"/>
  <c r="C43" i="22"/>
  <c r="D12" i="23" l="1"/>
  <c r="D31" i="23"/>
  <c r="D35" i="23" s="1"/>
  <c r="D19" i="23"/>
  <c r="D46" i="23"/>
  <c r="D57" i="23"/>
  <c r="D61" i="23"/>
  <c r="D65" i="23"/>
  <c r="C7" i="24"/>
  <c r="C59" i="24"/>
  <c r="C38" i="24"/>
  <c r="C23" i="24"/>
  <c r="C19" i="24"/>
  <c r="C15" i="24"/>
  <c r="C61" i="24" l="1"/>
  <c r="C43" i="21"/>
  <c r="C38" i="21" s="1"/>
  <c r="C43" i="20"/>
  <c r="C43" i="19"/>
  <c r="C38" i="19" s="1"/>
  <c r="C43" i="18"/>
  <c r="C38" i="18" s="1"/>
  <c r="C43" i="17"/>
  <c r="C43" i="16"/>
  <c r="C43" i="15"/>
  <c r="C38" i="15" s="1"/>
  <c r="C43" i="14"/>
  <c r="C38" i="14" s="1"/>
  <c r="C43" i="13"/>
  <c r="C37" i="15"/>
  <c r="C37" i="16"/>
  <c r="C37" i="17"/>
  <c r="C37" i="18"/>
  <c r="C37" i="19"/>
  <c r="C37" i="20"/>
  <c r="C37" i="21"/>
  <c r="C37" i="25"/>
  <c r="C37" i="14"/>
  <c r="C37" i="13"/>
  <c r="C40" i="8"/>
  <c r="C38" i="16"/>
  <c r="C38" i="17"/>
  <c r="C38" i="20"/>
  <c r="C38" i="25"/>
  <c r="C34" i="15"/>
  <c r="C34" i="16"/>
  <c r="C34" i="17"/>
  <c r="C34" i="18"/>
  <c r="C34" i="19"/>
  <c r="C34" i="20"/>
  <c r="C34" i="21"/>
  <c r="C34" i="22"/>
  <c r="C34" i="25"/>
  <c r="C34" i="14"/>
  <c r="C20" i="15"/>
  <c r="C20" i="16"/>
  <c r="C20" i="17"/>
  <c r="C20" i="18"/>
  <c r="C20" i="19"/>
  <c r="C20" i="20"/>
  <c r="C20" i="21"/>
  <c r="C20" i="22"/>
  <c r="C20" i="25"/>
  <c r="C20" i="14"/>
  <c r="C20" i="13"/>
  <c r="C15" i="15"/>
  <c r="C15" i="16"/>
  <c r="C15" i="17"/>
  <c r="C15" i="18"/>
  <c r="C15" i="19"/>
  <c r="C15" i="20"/>
  <c r="C15" i="21"/>
  <c r="C15" i="22"/>
  <c r="C15" i="25"/>
  <c r="C15" i="14"/>
  <c r="C15" i="13"/>
  <c r="C30" i="15"/>
  <c r="C30" i="16"/>
  <c r="C30" i="17"/>
  <c r="C30" i="18"/>
  <c r="C30" i="19"/>
  <c r="C30" i="20"/>
  <c r="C30" i="21"/>
  <c r="C30" i="22"/>
  <c r="C30" i="25"/>
  <c r="C30" i="14"/>
  <c r="C30" i="8" s="1"/>
  <c r="C30" i="13"/>
  <c r="C11" i="15"/>
  <c r="C11" i="16"/>
  <c r="C11" i="17"/>
  <c r="C11" i="18"/>
  <c r="C11" i="19"/>
  <c r="C11" i="20"/>
  <c r="C11" i="21"/>
  <c r="C11" i="22"/>
  <c r="C11" i="25"/>
  <c r="C11" i="14"/>
  <c r="C11" i="13"/>
  <c r="C11" i="8" s="1"/>
  <c r="C7" i="15"/>
  <c r="C7" i="16"/>
  <c r="C7" i="17"/>
  <c r="C7" i="18"/>
  <c r="C7" i="19"/>
  <c r="C7" i="20"/>
  <c r="C7" i="21"/>
  <c r="C7" i="22"/>
  <c r="C7" i="25"/>
  <c r="C7" i="14"/>
  <c r="C7" i="13"/>
  <c r="C8" i="8"/>
  <c r="C9" i="8"/>
  <c r="C10" i="8"/>
  <c r="C12" i="8"/>
  <c r="C13" i="8"/>
  <c r="C14" i="8"/>
  <c r="C16" i="8"/>
  <c r="C17" i="8"/>
  <c r="C18" i="8"/>
  <c r="C19" i="8"/>
  <c r="C21" i="8"/>
  <c r="C22" i="8"/>
  <c r="C23" i="8"/>
  <c r="C24" i="8"/>
  <c r="C25" i="8"/>
  <c r="C26" i="8"/>
  <c r="C27" i="8"/>
  <c r="C28" i="8"/>
  <c r="C29" i="8"/>
  <c r="C31" i="8"/>
  <c r="C32" i="8"/>
  <c r="C33" i="8"/>
  <c r="C37" i="8" l="1"/>
  <c r="C63" i="24"/>
  <c r="D69" i="23"/>
  <c r="C43" i="8"/>
  <c r="C38" i="8" s="1"/>
  <c r="C38" i="13"/>
  <c r="C34" i="8"/>
  <c r="C7" i="8"/>
  <c r="C34" i="13"/>
  <c r="C15" i="8"/>
  <c r="C20" i="8"/>
</calcChain>
</file>

<file path=xl/sharedStrings.xml><?xml version="1.0" encoding="utf-8"?>
<sst xmlns="http://schemas.openxmlformats.org/spreadsheetml/2006/main" count="599" uniqueCount="107">
  <si>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</si>
  <si>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</si>
  <si>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</si>
  <si>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</si>
  <si>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</si>
  <si>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</si>
  <si>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</si>
  <si>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</si>
  <si>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</si>
  <si>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</si>
  <si>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</si>
  <si>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</si>
  <si>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</si>
  <si>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</si>
  <si>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</si>
  <si>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</si>
  <si>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</si>
  <si>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</si>
  <si>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</si>
  <si>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</si>
  <si>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</si>
  <si>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</si>
  <si>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</si>
  <si>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</si>
  <si>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</si>
  <si>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</si>
  <si>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</si>
  <si>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</si>
  <si>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</si>
  <si>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</si>
  <si>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</si>
  <si>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</si>
  <si>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</si>
  <si>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מגדל מקפת קרנות פנסיה וקופות גמל בע"מ</t>
  </si>
  <si>
    <t xml:space="preserve">נספח 2 - פירוט עמלות והוצאות לשנה המסתיימת ביום </t>
  </si>
  <si>
    <t xml:space="preserve">שם הקופה:  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</si>
  <si>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</si>
  <si>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</si>
  <si>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</si>
  <si>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</si>
  <si>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LEUMI</t>
  </si>
  <si>
    <t>אחרים</t>
  </si>
  <si>
    <t>סך עמלות ברוקראז'</t>
  </si>
  <si>
    <t>עמלות קסטודיאן</t>
  </si>
  <si>
    <t>פועלים</t>
  </si>
  <si>
    <t>לאומי</t>
  </si>
  <si>
    <t>דיסקונט</t>
  </si>
  <si>
    <t>מזרחי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</si>
  <si>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</si>
  <si>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</si>
  <si>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</si>
  <si>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</si>
  <si>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</si>
  <si>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</si>
  <si>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</si>
  <si>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</si>
  <si>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</si>
  <si>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</si>
  <si>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</si>
  <si>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</si>
  <si>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</si>
  <si>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</si>
  <si>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</si>
  <si>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</si>
  <si>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</si>
  <si>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</si>
  <si>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</si>
  <si>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</si>
  <si>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</si>
  <si>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</si>
  <si>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</si>
  <si>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</si>
  <si>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</si>
  <si>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</si>
  <si>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</si>
  <si>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</si>
  <si>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</si>
  <si>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</si>
  <si>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</si>
  <si>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</si>
  <si>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</si>
  <si>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</si>
  <si>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</si>
  <si>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</si>
  <si>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AMUNDI INVESTMENT SOLUTIONS</t>
  </si>
  <si>
    <t>סך תשלומים בגין השקעה בקרנות סל</t>
  </si>
  <si>
    <t>סך הכל עמלות ניהול חיצוני</t>
  </si>
  <si>
    <t>VANGUARD FUNDS PLC</t>
  </si>
  <si>
    <t>NOMURA ASSET MANAGEMENT</t>
  </si>
  <si>
    <t>Lyxor Intl Asset Management</t>
  </si>
  <si>
    <t>BlackRock Inc USA</t>
  </si>
  <si>
    <t>State street Global adviser/Ireland</t>
  </si>
  <si>
    <t xml:space="preserve">נספח 1 - סך התשלומים ששולמו בעד כל סוג של הוצאה ישירה לשנה המסתיימת ביום </t>
  </si>
  <si>
    <t>מגדל לתגמולים ולפיצויים- מסלול מניות- מספר באוצר 863</t>
  </si>
  <si>
    <t>מגדל לתגמולים ולפיצויים- מסלול חו"ל- מספר באוצר 862</t>
  </si>
  <si>
    <t>מגדל לתגמולים ולפיצויים- מסלול אג"ח ממשלתי ישראלי- מספר באוצר 859</t>
  </si>
  <si>
    <t>מגדל לתגמולים ולפיצויים- מסלול שקלי טווח קצר- מספר באוצר 858</t>
  </si>
  <si>
    <t>מגדל לתגמולים ולפיצויים- מסלול אג"ח עד 10% מניות- מספר באוצר 8012</t>
  </si>
  <si>
    <t>מגדל לתגמולים ולפיצויים- מסלול לבני 50 ומטה- מספר באוצר 9779</t>
  </si>
  <si>
    <t>מגדל לתגמולים ולפיצויים- מסלול לבני 50 עד 60- מספר באוצר 9780</t>
  </si>
  <si>
    <t>מגדל לתגמולים ולפיצויים- מסלול לבני 60 ומעלה- מספר באוצר 9781</t>
  </si>
  <si>
    <t>מגדל לתגמולים ולפיצויים- מסלול מחקה מדד S&amp;P500- מספר באוצר 13565</t>
  </si>
  <si>
    <t>מגדל לתגמולים ולפיצויים- מסלול משולב סחיר- מספר באוצר 14229</t>
  </si>
  <si>
    <t>מגדל לתגמולים ולפיצויים- מסלול עוקב מדדים- גמיש- מספר באוצר 14228</t>
  </si>
  <si>
    <t>מגדל לתגמולים ולפיצויים- מצרפי (מספרים באוצר- 858, 859, 862, 863, 8012, 9779, 9780, 9781, 13565, 14229, 14228)</t>
  </si>
  <si>
    <t>יתרה ממוצעת</t>
  </si>
  <si>
    <t>סך נכסים לסוף שנה קודמת (עפ"י הרגולציה- 30/6/2023)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</si>
</sst>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8" applyNumberFormat="0" applyAlignment="0" applyProtection="0"/>
    <xf numFmtId="0" fontId="14" fillId="10" borderId="19" applyNumberFormat="0" applyAlignment="0" applyProtection="0"/>
    <xf numFmtId="0" fontId="15" fillId="10" borderId="18" applyNumberFormat="0" applyAlignment="0" applyProtection="0"/>
    <xf numFmtId="0" fontId="16" fillId="0" borderId="20" applyNumberFormat="0" applyFill="0" applyAlignment="0" applyProtection="0"/>
    <xf numFmtId="0" fontId="17" fillId="11" borderId="21" applyNumberFormat="0" applyAlignment="0" applyProtection="0"/>
    <xf numFmtId="0" fontId="18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0" borderId="0" applyAlignment="0">
      <alignment horizontal="right" indent="2"/>
    </xf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68" borderId="0" applyNumberFormat="0" applyBorder="0" applyAlignment="0" applyProtection="0"/>
    <xf numFmtId="0" fontId="23" fillId="69" borderId="0" applyNumberFormat="0" applyBorder="0" applyAlignment="0" applyProtection="0"/>
    <xf numFmtId="0" fontId="42" fillId="6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23" fillId="72" borderId="0" applyNumberFormat="0" applyBorder="0" applyAlignment="0" applyProtection="0"/>
    <xf numFmtId="0" fontId="42" fillId="7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23" fillId="67" borderId="0" applyNumberFormat="0" applyBorder="0" applyAlignment="0" applyProtection="0"/>
    <xf numFmtId="0" fontId="42" fillId="74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23" fillId="76" borderId="0" applyNumberFormat="0" applyBorder="0" applyAlignment="0" applyProtection="0"/>
    <xf numFmtId="0" fontId="42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23" fillId="79" borderId="0" applyNumberFormat="0" applyBorder="0" applyAlignment="0" applyProtection="0"/>
    <xf numFmtId="0" fontId="42" fillId="7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23" fillId="71" borderId="0" applyNumberFormat="0" applyBorder="0" applyAlignment="0" applyProtection="0"/>
    <xf numFmtId="0" fontId="42" fillId="77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23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23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23" fillId="84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23" fillId="7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8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4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4" fillId="83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4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4" fillId="8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4" fillId="77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92" borderId="0" applyNumberFormat="0" applyBorder="0" applyAlignment="0" applyProtection="0"/>
    <xf numFmtId="0" fontId="47" fillId="93" borderId="0" applyNumberFormat="0" applyBorder="0" applyAlignment="0" applyProtection="0"/>
    <xf numFmtId="0" fontId="47" fillId="92" borderId="0" applyNumberFormat="0" applyBorder="0" applyAlignment="0" applyProtection="0"/>
    <xf numFmtId="0" fontId="42" fillId="0" borderId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47" fillId="94" borderId="0" applyNumberFormat="0" applyBorder="0" applyAlignment="0" applyProtection="0"/>
    <xf numFmtId="0" fontId="42" fillId="0" borderId="0"/>
    <xf numFmtId="0" fontId="48" fillId="96" borderId="0" applyNumberFormat="0" applyBorder="0" applyAlignment="0" applyProtection="0"/>
    <xf numFmtId="0" fontId="48" fillId="97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6" fillId="100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47" fillId="103" borderId="0" applyNumberFormat="0" applyBorder="0" applyAlignment="0" applyProtection="0"/>
    <xf numFmtId="0" fontId="42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6" fillId="108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7" fillId="109" borderId="0" applyNumberFormat="0" applyBorder="0" applyAlignment="0" applyProtection="0"/>
    <xf numFmtId="0" fontId="47" fillId="110" borderId="0" applyNumberFormat="0" applyBorder="0" applyAlignment="0" applyProtection="0"/>
    <xf numFmtId="0" fontId="47" fillId="109" borderId="0" applyNumberFormat="0" applyBorder="0" applyAlignment="0" applyProtection="0"/>
    <xf numFmtId="0" fontId="42" fillId="0" borderId="0"/>
    <xf numFmtId="0" fontId="47" fillId="111" borderId="0" applyNumberFormat="0" applyBorder="0" applyAlignment="0" applyProtection="0"/>
    <xf numFmtId="0" fontId="47" fillId="103" borderId="0" applyNumberFormat="0" applyBorder="0" applyAlignment="0" applyProtection="0"/>
    <xf numFmtId="0" fontId="47" fillId="111" borderId="0" applyNumberFormat="0" applyBorder="0" applyAlignment="0" applyProtection="0"/>
    <xf numFmtId="0" fontId="42" fillId="0" borderId="0"/>
    <xf numFmtId="0" fontId="48" fillId="112" borderId="0" applyNumberFormat="0" applyBorder="0" applyAlignment="0" applyProtection="0"/>
    <xf numFmtId="0" fontId="48" fillId="94" borderId="0" applyNumberFormat="0" applyBorder="0" applyAlignment="0" applyProtection="0"/>
    <xf numFmtId="0" fontId="48" fillId="112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6" fillId="113" borderId="0" applyNumberFormat="0" applyBorder="0" applyAlignment="0" applyProtection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3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5" borderId="0" applyNumberFormat="0" applyBorder="0" applyAlignment="0" applyProtection="0"/>
    <xf numFmtId="0" fontId="42" fillId="0" borderId="0"/>
    <xf numFmtId="0" fontId="48" fillId="103" borderId="0" applyNumberFormat="0" applyBorder="0" applyAlignment="0" applyProtection="0"/>
    <xf numFmtId="0" fontId="48" fillId="94" borderId="0" applyNumberFormat="0" applyBorder="0" applyAlignment="0" applyProtection="0"/>
    <xf numFmtId="0" fontId="48" fillId="103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6" fillId="91" borderId="0" applyNumberFormat="0" applyBorder="0" applyAlignment="0" applyProtection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7" fillId="110" borderId="0" applyNumberFormat="0" applyBorder="0" applyAlignment="0" applyProtection="0"/>
    <xf numFmtId="0" fontId="47" fillId="93" borderId="0" applyNumberFormat="0" applyBorder="0" applyAlignment="0" applyProtection="0"/>
    <xf numFmtId="0" fontId="47" fillId="110" borderId="0" applyNumberFormat="0" applyBorder="0" applyAlignment="0" applyProtection="0"/>
    <xf numFmtId="0" fontId="42" fillId="0" borderId="0"/>
    <xf numFmtId="0" fontId="47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6" fillId="100" borderId="0" applyNumberFormat="0" applyBorder="0" applyAlignment="0" applyProtection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7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04" borderId="0" applyNumberFormat="0" applyBorder="0" applyAlignment="0" applyProtection="0"/>
    <xf numFmtId="0" fontId="47" fillId="117" borderId="0" applyNumberFormat="0" applyBorder="0" applyAlignment="0" applyProtection="0"/>
    <xf numFmtId="0" fontId="42" fillId="0" borderId="0"/>
    <xf numFmtId="0" fontId="48" fillId="118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6" fillId="90" borderId="0" applyNumberFormat="0" applyBorder="0" applyAlignment="0" applyProtection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9" fillId="104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2" fillId="84" borderId="25" applyNumberFormat="0" applyAlignment="0" applyProtection="0"/>
    <xf numFmtId="0" fontId="53" fillId="120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4" fillId="76" borderId="25" applyNumberFormat="0" applyAlignment="0" applyProtection="0"/>
    <xf numFmtId="0" fontId="54" fillId="76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5" fillId="105" borderId="26" applyNumberFormat="0" applyAlignment="0" applyProtection="0"/>
    <xf numFmtId="0" fontId="56" fillId="121" borderId="26" applyNumberFormat="0" applyAlignment="0" applyProtection="0"/>
    <xf numFmtId="0" fontId="42" fillId="0" borderId="0"/>
    <xf numFmtId="0" fontId="57" fillId="122" borderId="27" applyNumberFormat="0" applyAlignment="0" applyProtection="0"/>
    <xf numFmtId="0" fontId="57" fillId="122" borderId="27" applyNumberFormat="0" applyAlignment="0" applyProtection="0"/>
    <xf numFmtId="0" fontId="56" fillId="121" borderId="26" applyNumberFormat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59" fillId="123" borderId="0" applyNumberFormat="0" applyBorder="0" applyAlignment="0" applyProtection="0"/>
    <xf numFmtId="0" fontId="59" fillId="124" borderId="0" applyNumberFormat="0" applyBorder="0" applyAlignment="0" applyProtection="0"/>
    <xf numFmtId="0" fontId="59" fillId="123" borderId="0" applyNumberFormat="0" applyBorder="0" applyAlignment="0" applyProtection="0"/>
    <xf numFmtId="0" fontId="42" fillId="0" borderId="0"/>
    <xf numFmtId="0" fontId="59" fillId="125" borderId="0" applyNumberFormat="0" applyBorder="0" applyAlignment="0" applyProtection="0"/>
    <xf numFmtId="0" fontId="59" fillId="126" borderId="0" applyNumberFormat="0" applyBorder="0" applyAlignment="0" applyProtection="0"/>
    <xf numFmtId="0" fontId="59" fillId="125" borderId="0" applyNumberFormat="0" applyBorder="0" applyAlignment="0" applyProtection="0"/>
    <xf numFmtId="0" fontId="42" fillId="0" borderId="0"/>
    <xf numFmtId="0" fontId="59" fillId="127" borderId="0" applyNumberFormat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0" fontId="42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3" fillId="128" borderId="0" applyNumberFormat="0" applyBorder="0" applyAlignment="0" applyProtection="0"/>
    <xf numFmtId="0" fontId="64" fillId="74" borderId="0" applyNumberFormat="0" applyBorder="0" applyAlignment="0" applyProtection="0"/>
    <xf numFmtId="0" fontId="4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4" fillId="74" borderId="0" applyNumberFormat="0" applyBorder="0" applyAlignment="0" applyProtection="0"/>
    <xf numFmtId="0" fontId="66" fillId="0" borderId="2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42" fillId="0" borderId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70" fillId="0" borderId="31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7" fillId="77" borderId="25" applyNumberFormat="0" applyAlignment="0" applyProtection="0"/>
    <xf numFmtId="0" fontId="78" fillId="117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79" fillId="81" borderId="25" applyNumberFormat="0" applyAlignment="0" applyProtection="0"/>
    <xf numFmtId="0" fontId="79" fillId="81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2" fillId="0" borderId="38" applyNumberFormat="0" applyFill="0" applyAlignment="0" applyProtection="0"/>
    <xf numFmtId="0" fontId="82" fillId="0" borderId="38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3" fillId="117" borderId="0" applyNumberFormat="0" applyBorder="0" applyAlignment="0" applyProtection="0"/>
    <xf numFmtId="0" fontId="84" fillId="86" borderId="0" applyNumberFormat="0" applyBorder="0" applyAlignment="0" applyProtection="0"/>
    <xf numFmtId="0" fontId="42" fillId="0" borderId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4" fillId="86" borderId="0" applyNumberFormat="0" applyBorder="0" applyAlignment="0" applyProtection="0"/>
    <xf numFmtId="0" fontId="86" fillId="0" borderId="0">
      <alignment horizontal="right" wrapText="1"/>
    </xf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87" fillId="129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2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171" fontId="8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89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91" fillId="84" borderId="40" applyNumberFormat="0" applyAlignment="0" applyProtection="0"/>
    <xf numFmtId="0" fontId="92" fillId="120" borderId="40" applyNumberFormat="0" applyAlignment="0" applyProtection="0"/>
    <xf numFmtId="0" fontId="91" fillId="84" borderId="40" applyNumberFormat="0" applyAlignment="0" applyProtection="0"/>
    <xf numFmtId="0" fontId="42" fillId="0" borderId="0"/>
    <xf numFmtId="0" fontId="93" fillId="76" borderId="41" applyNumberFormat="0" applyAlignment="0" applyProtection="0"/>
    <xf numFmtId="0" fontId="93" fillId="76" borderId="41" applyNumberFormat="0" applyAlignment="0" applyProtection="0"/>
    <xf numFmtId="0" fontId="91" fillId="84" borderId="40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26" fillId="86" borderId="43" applyNumberFormat="0" applyProtection="0">
      <alignment vertical="center"/>
    </xf>
    <xf numFmtId="0" fontId="42" fillId="0" borderId="0"/>
    <xf numFmtId="4" fontId="26" fillId="86" borderId="43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0" fontId="42" fillId="0" borderId="0"/>
    <xf numFmtId="4" fontId="95" fillId="5" borderId="42" applyNumberFormat="0" applyProtection="0">
      <alignment vertical="center"/>
    </xf>
    <xf numFmtId="0" fontId="42" fillId="0" borderId="0"/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26" fillId="86" borderId="43" applyNumberFormat="0" applyProtection="0">
      <alignment horizontal="left" vertical="center" indent="1"/>
    </xf>
    <xf numFmtId="0" fontId="42" fillId="0" borderId="0"/>
    <xf numFmtId="4" fontId="26" fillId="86" borderId="43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42" fillId="0" borderId="0"/>
    <xf numFmtId="0" fontId="97" fillId="86" borderId="43" applyNumberFormat="0" applyProtection="0">
      <alignment horizontal="left" vertical="top" indent="1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6" fillId="69" borderId="0" applyNumberFormat="0" applyProtection="0">
      <alignment horizontal="left" vertical="center" indent="1"/>
    </xf>
    <xf numFmtId="0" fontId="42" fillId="0" borderId="0"/>
    <xf numFmtId="4" fontId="26" fillId="69" borderId="0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23" fillId="71" borderId="43" applyNumberFormat="0" applyProtection="0">
      <alignment horizontal="right" vertical="center"/>
    </xf>
    <xf numFmtId="0" fontId="42" fillId="0" borderId="0"/>
    <xf numFmtId="4" fontId="23" fillId="71" borderId="43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23" fillId="72" borderId="43" applyNumberFormat="0" applyProtection="0">
      <alignment horizontal="right" vertical="center"/>
    </xf>
    <xf numFmtId="0" fontId="42" fillId="0" borderId="0"/>
    <xf numFmtId="4" fontId="23" fillId="72" borderId="43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23" fillId="107" borderId="43" applyNumberFormat="0" applyProtection="0">
      <alignment horizontal="right" vertical="center"/>
    </xf>
    <xf numFmtId="0" fontId="42" fillId="0" borderId="0"/>
    <xf numFmtId="4" fontId="23" fillId="107" borderId="43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23" fillId="85" borderId="43" applyNumberFormat="0" applyProtection="0">
      <alignment horizontal="right" vertical="center"/>
    </xf>
    <xf numFmtId="0" fontId="42" fillId="0" borderId="0"/>
    <xf numFmtId="4" fontId="23" fillId="85" borderId="43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23" fillId="90" borderId="43" applyNumberFormat="0" applyProtection="0">
      <alignment horizontal="right" vertical="center"/>
    </xf>
    <xf numFmtId="0" fontId="42" fillId="0" borderId="0"/>
    <xf numFmtId="4" fontId="23" fillId="90" borderId="43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23" fillId="91" borderId="43" applyNumberFormat="0" applyProtection="0">
      <alignment horizontal="right" vertical="center"/>
    </xf>
    <xf numFmtId="0" fontId="42" fillId="0" borderId="0"/>
    <xf numFmtId="4" fontId="23" fillId="91" borderId="43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23" fillId="83" borderId="43" applyNumberFormat="0" applyProtection="0">
      <alignment horizontal="right" vertical="center"/>
    </xf>
    <xf numFmtId="0" fontId="42" fillId="0" borderId="0"/>
    <xf numFmtId="4" fontId="23" fillId="83" borderId="43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23" fillId="130" borderId="43" applyNumberFormat="0" applyProtection="0">
      <alignment horizontal="right" vertical="center"/>
    </xf>
    <xf numFmtId="0" fontId="42" fillId="0" borderId="0"/>
    <xf numFmtId="4" fontId="23" fillId="130" borderId="43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23" fillId="82" borderId="43" applyNumberFormat="0" applyProtection="0">
      <alignment horizontal="right" vertical="center"/>
    </xf>
    <xf numFmtId="0" fontId="42" fillId="0" borderId="0"/>
    <xf numFmtId="4" fontId="23" fillId="82" borderId="43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4" fontId="26" fillId="131" borderId="4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0" fontId="42" fillId="0" borderId="0"/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0" fontId="42" fillId="0" borderId="0"/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23" fillId="69" borderId="43" applyNumberFormat="0" applyProtection="0">
      <alignment horizontal="right" vertical="center"/>
    </xf>
    <xf numFmtId="0" fontId="42" fillId="0" borderId="0"/>
    <xf numFmtId="4" fontId="23" fillId="69" borderId="43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3" fillId="132" borderId="0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23" fillId="69" borderId="0" applyNumberFormat="0" applyProtection="0">
      <alignment horizontal="left" vertical="center" indent="1"/>
    </xf>
    <xf numFmtId="0" fontId="42" fillId="0" borderId="0"/>
    <xf numFmtId="4" fontId="23" fillId="69" borderId="0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21" fillId="80" borderId="43" applyNumberFormat="0" applyProtection="0">
      <alignment horizontal="left" vertical="center" indent="1"/>
    </xf>
    <xf numFmtId="0" fontId="42" fillId="0" borderId="0"/>
    <xf numFmtId="0" fontId="21" fillId="80" borderId="43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21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21" fillId="69" borderId="43" applyNumberFormat="0" applyProtection="0">
      <alignment horizontal="left" vertical="center" indent="1"/>
    </xf>
    <xf numFmtId="0" fontId="42" fillId="0" borderId="0"/>
    <xf numFmtId="0" fontId="21" fillId="69" borderId="43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21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21" fillId="79" borderId="43" applyNumberFormat="0" applyProtection="0">
      <alignment horizontal="left" vertical="center" indent="1"/>
    </xf>
    <xf numFmtId="0" fontId="42" fillId="0" borderId="0"/>
    <xf numFmtId="0" fontId="21" fillId="79" borderId="43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21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21" fillId="132" borderId="43" applyNumberFormat="0" applyProtection="0">
      <alignment horizontal="left" vertical="center" indent="1"/>
    </xf>
    <xf numFmtId="0" fontId="42" fillId="0" borderId="0"/>
    <xf numFmtId="0" fontId="21" fillId="132" borderId="43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21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21" fillId="76" borderId="14" applyNumberFormat="0">
      <protection locked="0"/>
    </xf>
    <xf numFmtId="0" fontId="87" fillId="76" borderId="45" applyNumberFormat="0">
      <protection locked="0"/>
    </xf>
    <xf numFmtId="0" fontId="99" fillId="80" borderId="46" applyBorder="0"/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0" fontId="42" fillId="0" borderId="0"/>
    <xf numFmtId="4" fontId="100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0" fontId="42" fillId="0" borderId="0"/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0" fontId="42" fillId="0" borderId="0"/>
    <xf numFmtId="4" fontId="100" fillId="84" borderId="43" applyNumberFormat="0" applyProtection="0">
      <alignment horizontal="left" vertical="center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42" fillId="0" borderId="0"/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23" fillId="132" borderId="43" applyNumberFormat="0" applyProtection="0">
      <alignment horizontal="right" vertical="center"/>
    </xf>
    <xf numFmtId="0" fontId="42" fillId="0" borderId="0"/>
    <xf numFmtId="4" fontId="23" fillId="132" borderId="43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0" fontId="42" fillId="0" borderId="0"/>
    <xf numFmtId="4" fontId="95" fillId="135" borderId="42" applyNumberFormat="0" applyProtection="0">
      <alignment horizontal="right" vertical="center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3" fillId="69" borderId="43" applyNumberFormat="0" applyProtection="0">
      <alignment horizontal="left" vertical="center" indent="1"/>
    </xf>
    <xf numFmtId="0" fontId="42" fillId="0" borderId="0"/>
    <xf numFmtId="4" fontId="23" fillId="69" borderId="43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42" fillId="0" borderId="0"/>
    <xf numFmtId="0" fontId="100" fillId="69" borderId="43" applyNumberFormat="0" applyProtection="0">
      <alignment horizontal="left" vertical="top" indent="1"/>
    </xf>
    <xf numFmtId="0" fontId="42" fillId="0" borderId="0"/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0" fontId="42" fillId="0" borderId="0"/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0" fontId="42" fillId="0" borderId="0"/>
    <xf numFmtId="0" fontId="87" fillId="136" borderId="14"/>
    <xf numFmtId="0" fontId="87" fillId="136" borderId="14"/>
    <xf numFmtId="0" fontId="87" fillId="136" borderId="14"/>
    <xf numFmtId="0" fontId="87" fillId="136" borderId="14"/>
    <xf numFmtId="0" fontId="87" fillId="136" borderId="14"/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0" fontId="42" fillId="0" borderId="0"/>
    <xf numFmtId="4" fontId="104" fillId="76" borderId="42" applyNumberFormat="0" applyProtection="0">
      <alignment horizontal="right" vertical="center"/>
    </xf>
    <xf numFmtId="0" fontId="42" fillId="0" borderId="0"/>
    <xf numFmtId="0" fontId="106" fillId="0" borderId="0" applyNumberFormat="0" applyFill="0" applyBorder="0" applyAlignment="0" applyProtection="0"/>
    <xf numFmtId="0" fontId="4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9" fillId="0" borderId="47" applyNumberFormat="0" applyFill="0" applyAlignment="0" applyProtection="0"/>
    <xf numFmtId="0" fontId="59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2" fillId="13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2" fillId="25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1" fillId="12" borderId="22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4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Alignment="0">
      <alignment horizontal="right" indent="2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" fontId="26" fillId="131" borderId="4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1" fillId="0" borderId="0"/>
    <xf numFmtId="0" fontId="1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166" fontId="21" fillId="0" borderId="0" applyFont="0" applyFill="0" applyBorder="0" applyAlignment="0" applyProtection="0"/>
  </cellStyleXfs>
  <cellXfs count="81">
    <xf numFmtId="0" fontId="0" fillId="0" borderId="0" xfId="0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/>
    <xf numFmtId="164" fontId="0" fillId="0" borderId="0" xfId="1" applyNumberFormat="1" applyFont="1" applyProtection="1"/>
    <xf numFmtId="0" fontId="4" fillId="3" borderId="4" xfId="0" applyFont="1" applyFill="1" applyBorder="1"/>
    <xf numFmtId="0" fontId="4" fillId="3" borderId="5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164" fontId="0" fillId="3" borderId="7" xfId="1" applyNumberFormat="1" applyFont="1" applyFill="1" applyBorder="1" applyProtection="1"/>
    <xf numFmtId="0" fontId="3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9" xfId="0" applyFont="1" applyFill="1" applyBorder="1" applyAlignment="1">
      <alignment wrapText="1"/>
    </xf>
    <xf numFmtId="0" fontId="0" fillId="3" borderId="8" xfId="0" applyFill="1" applyBorder="1"/>
    <xf numFmtId="0" fontId="5" fillId="3" borderId="8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164" fontId="0" fillId="3" borderId="7" xfId="1" applyNumberFormat="1" applyFont="1" applyFill="1" applyBorder="1"/>
    <xf numFmtId="164" fontId="4" fillId="0" borderId="0" xfId="1" applyNumberFormat="1" applyFont="1" applyProtection="1"/>
    <xf numFmtId="0" fontId="0" fillId="3" borderId="1" xfId="0" applyFill="1" applyBorder="1"/>
    <xf numFmtId="0" fontId="0" fillId="3" borderId="2" xfId="0" applyFill="1" applyBorder="1"/>
    <xf numFmtId="0" fontId="4" fillId="0" borderId="0" xfId="0" applyFont="1" applyAlignment="1">
      <alignment horizontal="center"/>
    </xf>
    <xf numFmtId="164" fontId="4" fillId="4" borderId="13" xfId="1" applyNumberFormat="1" applyFont="1" applyFill="1" applyBorder="1"/>
    <xf numFmtId="10" fontId="4" fillId="4" borderId="7" xfId="2" applyNumberFormat="1" applyFont="1" applyFill="1" applyBorder="1"/>
    <xf numFmtId="164" fontId="0" fillId="5" borderId="7" xfId="1" applyNumberFormat="1" applyFont="1" applyFill="1" applyBorder="1"/>
    <xf numFmtId="164" fontId="4" fillId="4" borderId="7" xfId="1" applyNumberFormat="1" applyFont="1" applyFill="1" applyBorder="1"/>
    <xf numFmtId="0" fontId="114" fillId="0" borderId="0" xfId="0" applyFont="1"/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115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3" fillId="3" borderId="52" xfId="0" applyFont="1" applyFill="1" applyBorder="1" applyAlignment="1">
      <alignment horizontal="right"/>
    </xf>
    <xf numFmtId="0" fontId="21" fillId="3" borderId="53" xfId="0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0" fontId="3" fillId="3" borderId="54" xfId="0" applyFont="1" applyFill="1" applyBorder="1" applyAlignment="1">
      <alignment horizontal="right"/>
    </xf>
    <xf numFmtId="0" fontId="3" fillId="3" borderId="55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1" fillId="3" borderId="56" xfId="0" applyFont="1" applyFill="1" applyBorder="1" applyAlignment="1">
      <alignment horizontal="right" readingOrder="2"/>
    </xf>
    <xf numFmtId="0" fontId="21" fillId="3" borderId="9" xfId="0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3" fillId="3" borderId="57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21" fillId="3" borderId="10" xfId="0" applyFont="1" applyFill="1" applyBorder="1" applyAlignment="1">
      <alignment horizontal="right"/>
    </xf>
    <xf numFmtId="0" fontId="21" fillId="3" borderId="54" xfId="0" applyFont="1" applyFill="1" applyBorder="1" applyAlignment="1">
      <alignment horizontal="right" readingOrder="2"/>
    </xf>
    <xf numFmtId="0" fontId="21" fillId="3" borderId="55" xfId="0" applyFont="1" applyFill="1" applyBorder="1" applyAlignment="1">
      <alignment horizontal="right" readingOrder="2"/>
    </xf>
    <xf numFmtId="0" fontId="3" fillId="3" borderId="56" xfId="0" applyFont="1" applyFill="1" applyBorder="1" applyAlignment="1">
      <alignment horizontal="right"/>
    </xf>
    <xf numFmtId="0" fontId="21" fillId="3" borderId="0" xfId="0" applyFont="1" applyFill="1" applyAlignment="1">
      <alignment horizontal="right"/>
    </xf>
    <xf numFmtId="164" fontId="3" fillId="4" borderId="7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1" fillId="3" borderId="57" xfId="0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3" fillId="3" borderId="58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59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1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3" fillId="3" borderId="61" xfId="0" applyNumberFormat="1" applyFont="1" applyFill="1" applyBorder="1" applyAlignment="1">
      <alignment horizontal="right"/>
    </xf>
    <xf numFmtId="0" fontId="21" fillId="3" borderId="54" xfId="0" applyFont="1" applyFill="1" applyBorder="1" applyAlignment="1">
      <alignment horizontal="right"/>
    </xf>
    <xf numFmtId="0" fontId="3" fillId="3" borderId="60" xfId="0" applyFont="1" applyFill="1" applyBorder="1" applyAlignment="1">
      <alignment horizontal="right"/>
    </xf>
    <xf numFmtId="0" fontId="21" fillId="3" borderId="61" xfId="0" applyFont="1" applyFill="1" applyBorder="1" applyAlignment="1">
      <alignment horizontal="right"/>
    </xf>
    <xf numFmtId="0" fontId="3" fillId="3" borderId="62" xfId="0" applyFont="1" applyFill="1" applyBorder="1" applyAlignment="1">
      <alignment horizontal="right"/>
    </xf>
    <xf numFmtId="0" fontId="21" fillId="3" borderId="62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1" fillId="3" borderId="57" xfId="0" applyFont="1" applyFill="1" applyBorder="1" applyAlignment="1">
      <alignment horizontal="right" readingOrder="2"/>
    </xf>
    <xf numFmtId="0" fontId="21" fillId="3" borderId="63" xfId="0" applyFont="1" applyFill="1" applyBorder="1" applyAlignment="1">
      <alignment horizontal="right"/>
    </xf>
    <xf numFmtId="0" fontId="3" fillId="0" borderId="0" xfId="0" applyFont="1"/>
    <xf numFmtId="0" fontId="115" fillId="0" borderId="50" xfId="0" applyFont="1" applyBorder="1" applyAlignment="1">
      <alignment wrapText="1"/>
    </xf>
    <xf numFmtId="164" fontId="0" fillId="0" borderId="0" xfId="0" applyNumberFormat="1"/>
    <xf numFmtId="164" fontId="3" fillId="3" borderId="3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0" fontId="115" fillId="0" borderId="50" xfId="0" applyFont="1" applyBorder="1" applyAlignment="1">
      <alignment horizontal="center" wrapText="1"/>
    </xf>
    <xf numFmtId="0" fontId="115" fillId="0" borderId="50" xfId="0" applyFont="1" applyBorder="1" applyAlignment="1">
      <alignment horizontal="right" wrapText="1"/>
    </xf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FFE7-089F-4FBD-B5F6-25EC2DA27BC5}">
  <dimension ref="A1:C43"/>
  <sheetViews>
    <sheetView rightToLeft="1" workbookViewId="0">
      <selection activeCell="K36" sqref="K36"/>
    </sheetView>
  </sheetViews>
  <sheetFormatPr defaultRowHeight="14.25"/>
  <cols>
    <col min="1" max="1" width="6.125" customWidth="1"/>
    <col min="2" max="2" width="59.25" customWidth="1"/>
    <col min="3" max="3" width="9.2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93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83.337159312462788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83.337159312462788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1.2905164824427615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1.2905164824427615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0.34217539304948719</v>
      </c>
    </row>
    <row r="16" spans="1:3" ht="25.5">
      <c r="A16" s="6" t="s">
        <v>9</v>
      </c>
      <c r="B16" s="12" t="s">
        <v>10</v>
      </c>
      <c r="C16" s="24">
        <v>0.34217539304948719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136.42219981420516</v>
      </c>
    </row>
    <row r="21" spans="1:3">
      <c r="A21" s="6"/>
      <c r="B21" s="7" t="s">
        <v>16</v>
      </c>
      <c r="C21" s="24">
        <v>5.1528473635333958</v>
      </c>
    </row>
    <row r="22" spans="1:3">
      <c r="A22" s="6"/>
      <c r="B22" s="7" t="s">
        <v>17</v>
      </c>
      <c r="C22" s="24">
        <v>17.891159853028611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5.2964099999999998</v>
      </c>
    </row>
    <row r="26" spans="1:3">
      <c r="A26" s="6"/>
      <c r="B26" s="7" t="s">
        <v>21</v>
      </c>
      <c r="C26" s="24">
        <v>98.17457234681909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9.9072102508240594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0.98201215236587536</v>
      </c>
    </row>
    <row r="31" spans="1:3">
      <c r="A31" s="6" t="s">
        <v>9</v>
      </c>
      <c r="B31" s="7" t="s">
        <v>25</v>
      </c>
      <c r="C31" s="24">
        <v>0.98201215236587536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222.37406315452608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5.8215938298551305E-4</v>
      </c>
    </row>
    <row r="38" spans="1:3" ht="15">
      <c r="A38" s="6" t="s">
        <v>11</v>
      </c>
      <c r="B38" s="7" t="s">
        <v>32</v>
      </c>
      <c r="C38" s="23">
        <f>C34/C43</f>
        <v>8.1358845021321173E-4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234926</v>
      </c>
    </row>
    <row r="43" spans="1:3" ht="15.75" thickBot="1">
      <c r="A43" s="15"/>
      <c r="B43" s="16" t="s">
        <v>105</v>
      </c>
      <c r="C43" s="22">
        <f>(C40+311724)/2</f>
        <v>273325</v>
      </c>
    </row>
  </sheetData>
  <mergeCells count="1">
    <mergeCell ref="C5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BAF6-C03D-4FCA-A80E-DEDB2FC324F7}">
  <dimension ref="A1:C43"/>
  <sheetViews>
    <sheetView rightToLeft="1" topLeftCell="A9" workbookViewId="0">
      <selection activeCell="G18" sqref="G18"/>
    </sheetView>
  </sheetViews>
  <sheetFormatPr defaultRowHeight="14.25"/>
  <cols>
    <col min="1" max="1" width="6.125" customWidth="1"/>
    <col min="2" max="2" width="48.875" customWidth="1"/>
    <col min="3" max="3" width="9.5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102</v>
      </c>
      <c r="C4" s="21"/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7.1794376219800005E-2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7.1794376219800005E-2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3.1761215533900092E-3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3.1761215533900092E-3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7.8096959601010013E-2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8.3184654836E-4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2.7499999999999998E-3</v>
      </c>
    </row>
    <row r="26" spans="1:3">
      <c r="A26" s="6"/>
      <c r="B26" s="7" t="s">
        <v>21</v>
      </c>
      <c r="C26" s="24">
        <v>5.3916292622420009E-2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2.0598820430229994E-2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</v>
      </c>
    </row>
    <row r="31" spans="1:3">
      <c r="A31" s="6" t="s">
        <v>9</v>
      </c>
      <c r="B31" s="7" t="s">
        <v>25</v>
      </c>
      <c r="C31" s="24">
        <v>0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0.15306745737420002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1.5619391920202003E-4</v>
      </c>
    </row>
    <row r="38" spans="1:3" ht="15">
      <c r="A38" s="6" t="s">
        <v>11</v>
      </c>
      <c r="B38" s="7" t="s">
        <v>32</v>
      </c>
      <c r="C38" s="23">
        <f>C34/C43</f>
        <v>3.8849608470609143E-4</v>
      </c>
    </row>
    <row r="39" spans="1:3">
      <c r="A39" s="6"/>
      <c r="B39" s="7"/>
      <c r="C39" s="17"/>
    </row>
    <row r="40" spans="1:3" ht="15.75" thickBot="1">
      <c r="A40" s="15"/>
      <c r="B40" s="16" t="s">
        <v>106</v>
      </c>
      <c r="C40" s="22">
        <f>(264+736)/2</f>
        <v>500</v>
      </c>
    </row>
    <row r="43" spans="1:3" ht="15.75" thickBot="1">
      <c r="A43" s="15"/>
      <c r="B43" s="16" t="s">
        <v>105</v>
      </c>
      <c r="C43" s="22">
        <f>(52+736)/2</f>
        <v>394</v>
      </c>
    </row>
  </sheetData>
  <mergeCells count="1"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BB58-C0F2-4702-ACB6-1D35B4ADBAD7}">
  <dimension ref="A1:C43"/>
  <sheetViews>
    <sheetView rightToLeft="1" workbookViewId="0">
      <selection activeCell="J34" sqref="J34"/>
    </sheetView>
  </sheetViews>
  <sheetFormatPr defaultRowHeight="14.25"/>
  <cols>
    <col min="1" max="1" width="6.125" customWidth="1"/>
    <col min="2" max="2" width="48.875" customWidth="1"/>
    <col min="3" max="3" width="9.75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103</v>
      </c>
      <c r="C4" s="21"/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4.9171000000000014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4.9171000000000014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0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0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0.9795100000000001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0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5.3519999999999998E-2</v>
      </c>
    </row>
    <row r="26" spans="1:3">
      <c r="A26" s="6"/>
      <c r="B26" s="7" t="s">
        <v>21</v>
      </c>
      <c r="C26" s="24">
        <v>0.92599000000000009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0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</v>
      </c>
    </row>
    <row r="31" spans="1:3">
      <c r="A31" s="6" t="s">
        <v>9</v>
      </c>
      <c r="B31" s="7" t="s">
        <v>25</v>
      </c>
      <c r="C31" s="24">
        <v>0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5.8966100000000017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2.5940413135593223E-4</v>
      </c>
    </row>
    <row r="38" spans="1:3" ht="15">
      <c r="A38" s="6" t="s">
        <v>11</v>
      </c>
      <c r="B38" s="7" t="s">
        <v>32</v>
      </c>
      <c r="C38" s="23">
        <f>C34/C43</f>
        <v>1.9163503412414696E-3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f>(1973+5579)/2</f>
        <v>3776</v>
      </c>
    </row>
    <row r="43" spans="1:3" ht="15.75" thickBot="1">
      <c r="A43" s="15"/>
      <c r="B43" s="16" t="s">
        <v>105</v>
      </c>
      <c r="C43" s="22">
        <f>(575+5579)/2</f>
        <v>3077</v>
      </c>
    </row>
  </sheetData>
  <mergeCells count="1"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rightToLeft="1" tabSelected="1" zoomScaleNormal="100" workbookViewId="0">
      <selection activeCell="C4" sqref="C4"/>
    </sheetView>
  </sheetViews>
  <sheetFormatPr defaultRowHeight="14.25"/>
  <cols>
    <col min="1" max="1" width="3.25" customWidth="1"/>
    <col min="2" max="2" width="59.75" bestFit="1" customWidth="1"/>
    <col min="3" max="3" width="11.125" customWidth="1"/>
    <col min="7" max="7" width="9.87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.75">
      <c r="B3" s="30" t="s">
        <v>35</v>
      </c>
      <c r="C3" s="3" t="s">
        <v>31</v>
      </c>
    </row>
    <row r="4" spans="1:3" ht="34.5" customHeight="1" thickBot="1">
      <c r="A4" s="79" t="s">
        <v>104</v>
      </c>
      <c r="B4" s="79"/>
      <c r="C4" s="18"/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'863'!C7+'862'!C7+'859'!C7+'858'!C7+'8012'!C7+'9779'!C7+'9780'!C7+'9781'!C7+'13565'!C7+'14229'!C7+'14228'!C7</f>
        <v>1316.4206492406156</v>
      </c>
    </row>
    <row r="8" spans="1:3">
      <c r="A8" s="6"/>
      <c r="B8" s="7" t="s">
        <v>3</v>
      </c>
      <c r="C8" s="24">
        <f>'863'!C8+'862'!C8+'859'!C8+'858'!C8+'8012'!C8+'9779'!C8+'9780'!C8+'9781'!C8+'13565'!C8+'14229'!C8+'14228'!C8</f>
        <v>0</v>
      </c>
    </row>
    <row r="9" spans="1:3">
      <c r="A9" s="6"/>
      <c r="B9" s="7" t="s">
        <v>4</v>
      </c>
      <c r="C9" s="24">
        <f>'863'!C9+'862'!C9+'859'!C9+'858'!C9+'8012'!C9+'9779'!C9+'9780'!C9+'9781'!C9+'13565'!C9+'14229'!C9+'14228'!C9</f>
        <v>1316.4206492406156</v>
      </c>
    </row>
    <row r="10" spans="1:3">
      <c r="A10" s="6"/>
      <c r="B10" s="7"/>
      <c r="C10" s="17">
        <f>'863'!C10+'862'!C10+'859'!C10+'858'!C10+'8012'!C10+'9779'!C10+'9780'!C10+'9781'!C10+'13565'!C10+'14229'!C10+'14228'!C10</f>
        <v>0</v>
      </c>
    </row>
    <row r="11" spans="1:3" ht="15">
      <c r="A11" s="4">
        <v>2</v>
      </c>
      <c r="B11" s="5" t="s">
        <v>5</v>
      </c>
      <c r="C11" s="25">
        <f>'863'!C11+'862'!C11+'859'!C11+'858'!C11+'8012'!C11+'9779'!C11+'9780'!C11+'9781'!C11+'13565'!C11+'14229'!C11+'14228'!C11</f>
        <v>37.943117237058033</v>
      </c>
    </row>
    <row r="12" spans="1:3">
      <c r="A12" s="6"/>
      <c r="B12" s="9" t="s">
        <v>6</v>
      </c>
      <c r="C12" s="24">
        <f>'863'!C12+'862'!C12+'859'!C12+'858'!C12+'8012'!C12+'9779'!C12+'9780'!C12+'9781'!C12+'13565'!C12+'14229'!C12+'14228'!C12</f>
        <v>0</v>
      </c>
    </row>
    <row r="13" spans="1:3">
      <c r="A13" s="6"/>
      <c r="B13" s="9" t="s">
        <v>7</v>
      </c>
      <c r="C13" s="24">
        <f>'863'!C13+'862'!C13+'859'!C13+'858'!C13+'8012'!C13+'9779'!C13+'9780'!C13+'9781'!C13+'13565'!C13+'14229'!C13+'14228'!C13</f>
        <v>37.943117237058033</v>
      </c>
    </row>
    <row r="14" spans="1:3">
      <c r="A14" s="10"/>
      <c r="B14" s="11"/>
      <c r="C14" s="17">
        <f>'863'!C14+'862'!C14+'859'!C14+'858'!C14+'8012'!C14+'9779'!C14+'9780'!C14+'9781'!C14+'13565'!C14+'14229'!C14+'14228'!C14</f>
        <v>0</v>
      </c>
    </row>
    <row r="15" spans="1:3" ht="15">
      <c r="A15" s="4">
        <v>3</v>
      </c>
      <c r="B15" s="5" t="s">
        <v>8</v>
      </c>
      <c r="C15" s="25">
        <f>'863'!C15+'862'!C15+'859'!C15+'858'!C15+'8012'!C15+'9779'!C15+'9780'!C15+'9781'!C15+'13565'!C15+'14229'!C15+'14228'!C15</f>
        <v>554.77406622081094</v>
      </c>
    </row>
    <row r="16" spans="1:3" ht="25.5">
      <c r="A16" s="6" t="s">
        <v>9</v>
      </c>
      <c r="B16" s="12" t="s">
        <v>10</v>
      </c>
      <c r="C16" s="24">
        <f>'863'!C16+'862'!C16+'859'!C16+'858'!C16+'8012'!C16+'9779'!C16+'9780'!C16+'9781'!C16+'13565'!C16+'14229'!C16+'14228'!C16</f>
        <v>210.50861999749577</v>
      </c>
    </row>
    <row r="17" spans="1:3">
      <c r="A17" s="6" t="s">
        <v>11</v>
      </c>
      <c r="B17" s="12" t="s">
        <v>12</v>
      </c>
      <c r="C17" s="24">
        <f>'863'!C17+'862'!C17+'859'!C17+'858'!C17+'8012'!C17+'9779'!C17+'9780'!C17+'9781'!C17+'13565'!C17+'14229'!C17+'14228'!C17</f>
        <v>1.2163900000000001</v>
      </c>
    </row>
    <row r="18" spans="1:3">
      <c r="A18" s="6" t="s">
        <v>13</v>
      </c>
      <c r="B18" s="7" t="s">
        <v>14</v>
      </c>
      <c r="C18" s="24">
        <f>'863'!C18+'862'!C18+'859'!C18+'858'!C18+'8012'!C18+'9779'!C18+'9780'!C18+'9781'!C18+'13565'!C18+'14229'!C18+'14228'!C18</f>
        <v>343.04905622331512</v>
      </c>
    </row>
    <row r="19" spans="1:3">
      <c r="A19" s="13"/>
      <c r="B19" s="11"/>
      <c r="C19" s="17">
        <f>'863'!C19+'862'!C19+'859'!C19+'858'!C19+'8012'!C19+'9779'!C19+'9780'!C19+'9781'!C19+'13565'!C19+'14229'!C19+'14228'!C19</f>
        <v>0</v>
      </c>
    </row>
    <row r="20" spans="1:3" ht="15">
      <c r="A20" s="14">
        <v>4</v>
      </c>
      <c r="B20" s="5" t="s">
        <v>15</v>
      </c>
      <c r="C20" s="25">
        <f>'863'!C20+'862'!C20+'859'!C20+'858'!C20+'8012'!C20+'9779'!C20+'9780'!C20+'9781'!C20+'13565'!C20+'14229'!C20+'14228'!C20</f>
        <v>9336.9458835575842</v>
      </c>
    </row>
    <row r="21" spans="1:3">
      <c r="A21" s="6"/>
      <c r="B21" s="7" t="s">
        <v>16</v>
      </c>
      <c r="C21" s="24">
        <f>'863'!C21+'862'!C21+'859'!C21+'858'!C21+'8012'!C21+'9779'!C21+'9780'!C21+'9781'!C21+'13565'!C21+'14229'!C21+'14228'!C21</f>
        <v>879.69159757307909</v>
      </c>
    </row>
    <row r="22" spans="1:3">
      <c r="A22" s="6"/>
      <c r="B22" s="7" t="s">
        <v>17</v>
      </c>
      <c r="C22" s="24">
        <f>'863'!C22+'862'!C22+'859'!C22+'858'!C22+'8012'!C22+'9779'!C22+'9780'!C22+'9781'!C22+'13565'!C22+'14229'!C22+'14228'!C22</f>
        <v>7125.813530801116</v>
      </c>
    </row>
    <row r="23" spans="1:3">
      <c r="A23" s="6"/>
      <c r="B23" s="7" t="s">
        <v>18</v>
      </c>
      <c r="C23" s="24">
        <f>'863'!C23+'862'!C23+'859'!C23+'858'!C23+'8012'!C23+'9779'!C23+'9780'!C23+'9781'!C23+'13565'!C23+'14229'!C23+'14228'!C23</f>
        <v>0</v>
      </c>
    </row>
    <row r="24" spans="1:3">
      <c r="A24" s="6"/>
      <c r="B24" s="7" t="s">
        <v>19</v>
      </c>
      <c r="C24" s="24">
        <f>'863'!C24+'862'!C24+'859'!C24+'858'!C24+'8012'!C24+'9779'!C24+'9780'!C24+'9781'!C24+'13565'!C24+'14229'!C24+'14228'!C24</f>
        <v>0</v>
      </c>
    </row>
    <row r="25" spans="1:3">
      <c r="A25" s="6"/>
      <c r="B25" s="7" t="s">
        <v>20</v>
      </c>
      <c r="C25" s="24">
        <f>'863'!C25+'862'!C25+'859'!C25+'858'!C25+'8012'!C25+'9779'!C25+'9780'!C25+'9781'!C25+'13565'!C25+'14229'!C25+'14228'!C25</f>
        <v>65.376292289511724</v>
      </c>
    </row>
    <row r="26" spans="1:3">
      <c r="A26" s="6"/>
      <c r="B26" s="7" t="s">
        <v>21</v>
      </c>
      <c r="C26" s="24">
        <f>'863'!C26+'862'!C26+'859'!C26+'858'!C26+'8012'!C26+'9779'!C26+'9780'!C26+'9781'!C26+'13565'!C26+'14229'!C26+'14228'!C26</f>
        <v>968.72440533578674</v>
      </c>
    </row>
    <row r="27" spans="1:3">
      <c r="A27" s="6"/>
      <c r="B27" s="7" t="s">
        <v>22</v>
      </c>
      <c r="C27" s="24">
        <f>'863'!C27+'862'!C27+'859'!C27+'858'!C27+'8012'!C27+'9779'!C27+'9780'!C27+'9781'!C27+'13565'!C27+'14229'!C27+'14228'!C27</f>
        <v>0</v>
      </c>
    </row>
    <row r="28" spans="1:3">
      <c r="A28" s="6"/>
      <c r="B28" s="7" t="s">
        <v>23</v>
      </c>
      <c r="C28" s="24">
        <f>'863'!C28+'862'!C28+'859'!C28+'858'!C28+'8012'!C28+'9779'!C28+'9780'!C28+'9781'!C28+'13565'!C28+'14229'!C28+'14228'!C28</f>
        <v>297.3400575580892</v>
      </c>
    </row>
    <row r="29" spans="1:3">
      <c r="A29" s="6"/>
      <c r="B29" s="7"/>
      <c r="C29" s="17">
        <f>'863'!C29+'862'!C29+'859'!C29+'858'!C29+'8012'!C29+'9779'!C29+'9780'!C29+'9781'!C29+'13565'!C29+'14229'!C29+'14228'!C29</f>
        <v>0</v>
      </c>
    </row>
    <row r="30" spans="1:3" ht="15">
      <c r="A30" s="6">
        <v>5</v>
      </c>
      <c r="B30" s="5" t="s">
        <v>24</v>
      </c>
      <c r="C30" s="25">
        <f>'863'!C30+'862'!C30+'859'!C30+'858'!C30+'8012'!C30+'9779'!C30+'9780'!C30+'9781'!C30+'13565'!C30+'14229'!C30+'14228'!C30</f>
        <v>12.699708985798866</v>
      </c>
    </row>
    <row r="31" spans="1:3">
      <c r="A31" s="6" t="s">
        <v>9</v>
      </c>
      <c r="B31" s="7" t="s">
        <v>25</v>
      </c>
      <c r="C31" s="24">
        <f>'863'!C31+'862'!C31+'859'!C31+'858'!C31+'8012'!C31+'9779'!C31+'9780'!C31+'9781'!C31+'13565'!C31+'14229'!C31+'14228'!C31</f>
        <v>12.699708985798866</v>
      </c>
    </row>
    <row r="32" spans="1:3">
      <c r="A32" s="6" t="s">
        <v>11</v>
      </c>
      <c r="B32" s="7" t="s">
        <v>26</v>
      </c>
      <c r="C32" s="24">
        <f>'863'!C32+'862'!C32+'859'!C32+'858'!C32+'8012'!C32+'9779'!C32+'9780'!C32+'9781'!C32+'13565'!C32+'14229'!C32+'14228'!C32</f>
        <v>0</v>
      </c>
    </row>
    <row r="33" spans="1:7">
      <c r="A33" s="6"/>
      <c r="B33" s="7"/>
      <c r="C33" s="17">
        <f>'863'!C33+'862'!C33+'859'!C33+'858'!C33+'8012'!C33+'9779'!C33+'9780'!C33+'9781'!C33+'13565'!C33+'14229'!C33+'14228'!C33</f>
        <v>0</v>
      </c>
    </row>
    <row r="34" spans="1:7" ht="15">
      <c r="A34" s="6">
        <v>6</v>
      </c>
      <c r="B34" s="5" t="s">
        <v>27</v>
      </c>
      <c r="C34" s="25">
        <f>'863'!C34+'862'!C34+'859'!C34+'858'!C34+'8012'!C34+'9779'!C34+'9780'!C34+'9781'!C34+'13565'!C34+'14229'!C34+'14228'!C34</f>
        <v>11258.783425241867</v>
      </c>
    </row>
    <row r="35" spans="1:7">
      <c r="A35" s="6"/>
      <c r="B35" s="7"/>
      <c r="C35" s="8"/>
    </row>
    <row r="36" spans="1:7" ht="15">
      <c r="A36" s="6">
        <v>7</v>
      </c>
      <c r="B36" s="5" t="s">
        <v>28</v>
      </c>
      <c r="C36" s="8"/>
    </row>
    <row r="37" spans="1:7" ht="26.25">
      <c r="A37" s="6" t="s">
        <v>9</v>
      </c>
      <c r="B37" s="12" t="s">
        <v>29</v>
      </c>
      <c r="C37" s="23">
        <f>(C16+C20+C32)/C40</f>
        <v>1.8272405891742785E-3</v>
      </c>
    </row>
    <row r="38" spans="1:7" ht="15">
      <c r="A38" s="6" t="s">
        <v>11</v>
      </c>
      <c r="B38" s="7" t="s">
        <v>32</v>
      </c>
      <c r="C38" s="23">
        <f>C34/C43</f>
        <v>1.8116373307517984E-3</v>
      </c>
    </row>
    <row r="39" spans="1:7">
      <c r="A39" s="6"/>
      <c r="B39" s="7"/>
      <c r="C39" s="8"/>
    </row>
    <row r="40" spans="1:7" ht="15.75" thickBot="1">
      <c r="A40" s="15"/>
      <c r="B40" s="16" t="s">
        <v>30</v>
      </c>
      <c r="C40" s="25">
        <f>'863'!C40+'862'!C40+'859'!C40+'858'!C40+'8012'!C40+'9779'!C40+'9780'!C40+'9781'!C40+'13565'!C40+'14229'!C40+'14228'!C40</f>
        <v>5225067</v>
      </c>
      <c r="G40" s="76"/>
    </row>
    <row r="43" spans="1:7" ht="15.75" thickBot="1">
      <c r="A43" s="15"/>
      <c r="B43" s="16" t="s">
        <v>105</v>
      </c>
      <c r="C43" s="25">
        <f>'863'!C43+'862'!C43+'859'!C43+'858'!C43+'8012'!C43+'9779'!C43+'9780'!C43+'9781'!C43+'13565'!C43+'14229'!C43+'14228'!C43</f>
        <v>6214700.5</v>
      </c>
    </row>
  </sheetData>
  <mergeCells count="2">
    <mergeCell ref="A4:B4"/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14F2-4D5C-43B3-922D-B11FF957C7AC}">
  <dimension ref="A1:D69"/>
  <sheetViews>
    <sheetView rightToLeft="1" topLeftCell="A5" workbookViewId="0">
      <selection activeCell="H13" sqref="H13"/>
    </sheetView>
  </sheetViews>
  <sheetFormatPr defaultRowHeight="14.25"/>
  <cols>
    <col min="1" max="1" width="4.625" customWidth="1"/>
    <col min="2" max="2" width="5.25" customWidth="1"/>
    <col min="3" max="3" width="42.75" customWidth="1"/>
    <col min="4" max="4" width="9.875" bestFit="1" customWidth="1"/>
  </cols>
  <sheetData>
    <row r="1" spans="1:4" ht="15">
      <c r="A1" s="26" t="s">
        <v>33</v>
      </c>
      <c r="B1" s="26"/>
    </row>
    <row r="2" spans="1:4">
      <c r="A2" s="27" t="s">
        <v>34</v>
      </c>
      <c r="B2" s="28"/>
      <c r="C2" s="29"/>
      <c r="D2" s="1">
        <v>45291</v>
      </c>
    </row>
    <row r="3" spans="1:4" ht="15.75">
      <c r="A3" s="30" t="s">
        <v>35</v>
      </c>
      <c r="B3" s="31"/>
      <c r="C3" s="32"/>
    </row>
    <row r="4" spans="1:4" ht="30.75" customHeight="1" thickBot="1">
      <c r="A4" s="80" t="s">
        <v>104</v>
      </c>
      <c r="B4" s="80"/>
      <c r="C4" s="80"/>
    </row>
    <row r="5" spans="1:4">
      <c r="A5" s="33" t="s">
        <v>36</v>
      </c>
      <c r="B5" s="34"/>
      <c r="C5" s="35"/>
      <c r="D5" s="36" t="s">
        <v>1</v>
      </c>
    </row>
    <row r="6" spans="1:4">
      <c r="A6" s="37" t="s">
        <v>37</v>
      </c>
      <c r="B6" s="38"/>
      <c r="C6" s="39"/>
      <c r="D6" s="40"/>
    </row>
    <row r="7" spans="1:4">
      <c r="A7" s="41"/>
      <c r="B7" s="42">
        <v>1</v>
      </c>
      <c r="C7" s="43" t="s">
        <v>38</v>
      </c>
      <c r="D7" s="44">
        <v>0</v>
      </c>
    </row>
    <row r="8" spans="1:4">
      <c r="A8" s="41"/>
      <c r="B8" s="42">
        <v>2</v>
      </c>
      <c r="C8" s="43" t="s">
        <v>38</v>
      </c>
      <c r="D8" s="44">
        <v>0</v>
      </c>
    </row>
    <row r="9" spans="1:4">
      <c r="A9" s="41"/>
      <c r="B9" s="42">
        <v>3</v>
      </c>
      <c r="C9" s="43" t="s">
        <v>38</v>
      </c>
      <c r="D9" s="44">
        <v>0</v>
      </c>
    </row>
    <row r="10" spans="1:4">
      <c r="A10" s="45" t="s">
        <v>39</v>
      </c>
      <c r="B10" s="46"/>
      <c r="C10" s="47"/>
      <c r="D10" s="40"/>
    </row>
    <row r="11" spans="1:4">
      <c r="A11" s="48"/>
      <c r="B11" s="49">
        <v>1</v>
      </c>
      <c r="C11" s="43" t="s">
        <v>40</v>
      </c>
      <c r="D11" s="44">
        <v>173.77105305849253</v>
      </c>
    </row>
    <row r="12" spans="1:4">
      <c r="A12" s="48"/>
      <c r="B12" s="42">
        <v>2</v>
      </c>
      <c r="C12" s="43" t="s">
        <v>41</v>
      </c>
      <c r="D12" s="44">
        <f>1142.64959618212-0.2</f>
        <v>1142.4495961821199</v>
      </c>
    </row>
    <row r="13" spans="1:4">
      <c r="A13" s="48"/>
      <c r="B13" s="49">
        <v>3</v>
      </c>
      <c r="C13" s="43" t="s">
        <v>38</v>
      </c>
      <c r="D13" s="44">
        <v>0</v>
      </c>
    </row>
    <row r="14" spans="1:4">
      <c r="A14" s="48"/>
      <c r="B14" s="42">
        <v>4</v>
      </c>
      <c r="C14" s="43" t="s">
        <v>38</v>
      </c>
      <c r="D14" s="44">
        <v>0</v>
      </c>
    </row>
    <row r="15" spans="1:4">
      <c r="A15" s="48"/>
      <c r="B15" s="49">
        <v>5</v>
      </c>
      <c r="C15" s="43" t="s">
        <v>38</v>
      </c>
      <c r="D15" s="44">
        <v>0</v>
      </c>
    </row>
    <row r="16" spans="1:4">
      <c r="A16" s="48"/>
      <c r="B16" s="42">
        <v>6</v>
      </c>
      <c r="C16" s="43" t="s">
        <v>38</v>
      </c>
      <c r="D16" s="44">
        <v>0</v>
      </c>
    </row>
    <row r="17" spans="1:4">
      <c r="A17" s="48"/>
      <c r="B17" s="49">
        <v>7</v>
      </c>
      <c r="C17" s="43" t="s">
        <v>38</v>
      </c>
      <c r="D17" s="44">
        <v>0</v>
      </c>
    </row>
    <row r="18" spans="1:4">
      <c r="A18" s="48"/>
      <c r="B18" s="42">
        <v>8</v>
      </c>
      <c r="C18" s="43" t="s">
        <v>38</v>
      </c>
      <c r="D18" s="44">
        <v>0</v>
      </c>
    </row>
    <row r="19" spans="1:4">
      <c r="A19" s="50" t="s">
        <v>42</v>
      </c>
      <c r="B19" s="46"/>
      <c r="C19" s="51"/>
      <c r="D19" s="52">
        <f>SUM(D7:D18)</f>
        <v>1316.2206492406124</v>
      </c>
    </row>
    <row r="20" spans="1:4">
      <c r="A20" s="50"/>
      <c r="B20" s="53"/>
      <c r="C20" s="53"/>
      <c r="D20" s="40"/>
    </row>
    <row r="21" spans="1:4">
      <c r="A21" s="50" t="s">
        <v>43</v>
      </c>
      <c r="B21" s="53"/>
      <c r="C21" s="39"/>
      <c r="D21" s="40"/>
    </row>
    <row r="22" spans="1:4">
      <c r="A22" s="50" t="s">
        <v>37</v>
      </c>
      <c r="B22" s="53"/>
      <c r="C22" s="47"/>
      <c r="D22" s="54"/>
    </row>
    <row r="23" spans="1:4">
      <c r="A23" s="55"/>
      <c r="B23" s="43">
        <v>1</v>
      </c>
      <c r="C23" s="43" t="s">
        <v>38</v>
      </c>
      <c r="D23" s="44">
        <v>0</v>
      </c>
    </row>
    <row r="24" spans="1:4">
      <c r="A24" s="55"/>
      <c r="B24" s="43">
        <v>2</v>
      </c>
      <c r="C24" s="43" t="s">
        <v>38</v>
      </c>
      <c r="D24" s="44">
        <v>0</v>
      </c>
    </row>
    <row r="25" spans="1:4">
      <c r="A25" s="55"/>
      <c r="B25" s="43">
        <v>3</v>
      </c>
      <c r="C25" s="43" t="s">
        <v>38</v>
      </c>
      <c r="D25" s="44">
        <v>0</v>
      </c>
    </row>
    <row r="26" spans="1:4">
      <c r="A26" s="50" t="s">
        <v>39</v>
      </c>
      <c r="B26" s="53"/>
      <c r="C26" s="47"/>
      <c r="D26" s="40"/>
    </row>
    <row r="27" spans="1:4">
      <c r="A27" s="55"/>
      <c r="B27" s="43">
        <v>1</v>
      </c>
      <c r="C27" s="43" t="s">
        <v>45</v>
      </c>
      <c r="D27" s="44">
        <v>16.323621765889136</v>
      </c>
    </row>
    <row r="28" spans="1:4">
      <c r="A28" s="55"/>
      <c r="B28" s="43">
        <v>2</v>
      </c>
      <c r="C28" s="43" t="s">
        <v>44</v>
      </c>
      <c r="D28" s="44">
        <v>13.465832127253439</v>
      </c>
    </row>
    <row r="29" spans="1:4">
      <c r="A29" s="55"/>
      <c r="B29" s="43">
        <v>3</v>
      </c>
      <c r="C29" s="43" t="s">
        <v>46</v>
      </c>
      <c r="D29" s="44">
        <v>7.3581118116882509</v>
      </c>
    </row>
    <row r="30" spans="1:4">
      <c r="A30" s="55"/>
      <c r="B30" s="43">
        <v>4</v>
      </c>
      <c r="C30" s="43" t="s">
        <v>47</v>
      </c>
      <c r="D30" s="44">
        <v>0.50109737738680737</v>
      </c>
    </row>
    <row r="31" spans="1:4">
      <c r="A31" s="55"/>
      <c r="B31" s="43">
        <v>5</v>
      </c>
      <c r="C31" s="43" t="s">
        <v>48</v>
      </c>
      <c r="D31" s="44">
        <f>0.294454154840403+4.44089209850063E-15+0.21</f>
        <v>0.50445415484040745</v>
      </c>
    </row>
    <row r="32" spans="1:4">
      <c r="A32" s="55"/>
      <c r="B32" s="43">
        <v>6</v>
      </c>
      <c r="C32" s="43"/>
      <c r="D32" s="44"/>
    </row>
    <row r="33" spans="1:4">
      <c r="A33" s="55"/>
      <c r="B33" s="43">
        <v>7</v>
      </c>
      <c r="C33" s="43" t="s">
        <v>38</v>
      </c>
      <c r="D33" s="44">
        <v>0</v>
      </c>
    </row>
    <row r="34" spans="1:4">
      <c r="A34" s="55"/>
      <c r="B34" s="43">
        <v>8</v>
      </c>
      <c r="C34" s="43" t="s">
        <v>38</v>
      </c>
      <c r="D34" s="44">
        <v>0</v>
      </c>
    </row>
    <row r="35" spans="1:4">
      <c r="A35" s="50" t="s">
        <v>49</v>
      </c>
      <c r="B35" s="46"/>
      <c r="C35" s="51"/>
      <c r="D35" s="52">
        <f>SUM(D23:D34)</f>
        <v>38.153117237058041</v>
      </c>
    </row>
    <row r="36" spans="1:4">
      <c r="A36" s="50"/>
      <c r="B36" s="53"/>
      <c r="C36" s="53"/>
      <c r="D36" s="40"/>
    </row>
    <row r="37" spans="1:4">
      <c r="A37" s="50" t="s">
        <v>50</v>
      </c>
      <c r="B37" s="46"/>
      <c r="C37" s="51"/>
      <c r="D37" s="40"/>
    </row>
    <row r="38" spans="1:4">
      <c r="A38" s="48"/>
      <c r="B38" s="49">
        <v>1</v>
      </c>
      <c r="C38" s="56" t="s">
        <v>51</v>
      </c>
      <c r="D38" s="44">
        <v>126.0235467376237</v>
      </c>
    </row>
    <row r="39" spans="1:4">
      <c r="A39" s="48"/>
      <c r="B39" s="49">
        <v>2</v>
      </c>
      <c r="C39" s="56" t="s">
        <v>52</v>
      </c>
      <c r="D39" s="44">
        <v>63.069649912953388</v>
      </c>
    </row>
    <row r="40" spans="1:4">
      <c r="A40" s="48"/>
      <c r="B40" s="49">
        <v>3</v>
      </c>
      <c r="C40" s="56" t="s">
        <v>53</v>
      </c>
      <c r="D40" s="44">
        <v>22.631813346918758</v>
      </c>
    </row>
    <row r="41" spans="1:4">
      <c r="A41" s="48"/>
      <c r="B41" s="49">
        <v>4</v>
      </c>
      <c r="C41" s="56" t="s">
        <v>38</v>
      </c>
      <c r="D41" s="44">
        <v>0</v>
      </c>
    </row>
    <row r="42" spans="1:4">
      <c r="A42" s="48"/>
      <c r="B42" s="49">
        <v>5</v>
      </c>
      <c r="C42" s="56" t="s">
        <v>38</v>
      </c>
      <c r="D42" s="44">
        <v>0</v>
      </c>
    </row>
    <row r="43" spans="1:4">
      <c r="A43" s="48"/>
      <c r="B43" s="49">
        <v>6</v>
      </c>
      <c r="C43" s="56" t="s">
        <v>38</v>
      </c>
      <c r="D43" s="44">
        <v>0</v>
      </c>
    </row>
    <row r="44" spans="1:4">
      <c r="A44" s="48"/>
      <c r="B44" s="49">
        <v>7</v>
      </c>
      <c r="C44" s="56" t="s">
        <v>38</v>
      </c>
      <c r="D44" s="44">
        <v>0</v>
      </c>
    </row>
    <row r="45" spans="1:4">
      <c r="A45" s="48"/>
      <c r="B45" s="42">
        <v>8</v>
      </c>
      <c r="C45" s="56" t="s">
        <v>38</v>
      </c>
      <c r="D45" s="44">
        <v>0</v>
      </c>
    </row>
    <row r="46" spans="1:4">
      <c r="A46" s="50" t="s">
        <v>54</v>
      </c>
      <c r="B46" s="46"/>
      <c r="C46" s="51"/>
      <c r="D46" s="52">
        <f>SUM(D38:D45)</f>
        <v>211.72500999749585</v>
      </c>
    </row>
    <row r="47" spans="1:4">
      <c r="A47" s="50"/>
      <c r="B47" s="53"/>
      <c r="C47" s="53"/>
      <c r="D47" s="40"/>
    </row>
    <row r="48" spans="1:4">
      <c r="A48" s="50" t="s">
        <v>55</v>
      </c>
      <c r="B48" s="46"/>
      <c r="C48" s="51"/>
      <c r="D48" s="40"/>
    </row>
    <row r="49" spans="1:4">
      <c r="A49" s="48"/>
      <c r="B49" s="49">
        <v>1</v>
      </c>
      <c r="C49" s="56" t="s">
        <v>56</v>
      </c>
      <c r="D49" s="44">
        <v>171.43175782331531</v>
      </c>
    </row>
    <row r="50" spans="1:4">
      <c r="A50" s="48"/>
      <c r="B50" s="49">
        <v>2</v>
      </c>
      <c r="C50" s="56" t="s">
        <v>57</v>
      </c>
      <c r="D50" s="44">
        <v>95.826198399999996</v>
      </c>
    </row>
    <row r="51" spans="1:4">
      <c r="A51" s="48"/>
      <c r="B51" s="49">
        <v>3</v>
      </c>
      <c r="C51" s="56" t="s">
        <v>58</v>
      </c>
      <c r="D51" s="44">
        <v>75.7911</v>
      </c>
    </row>
    <row r="52" spans="1:4">
      <c r="A52" s="48"/>
      <c r="B52" s="49">
        <v>4</v>
      </c>
      <c r="C52" s="56" t="s">
        <v>38</v>
      </c>
      <c r="D52" s="44">
        <v>0</v>
      </c>
    </row>
    <row r="53" spans="1:4">
      <c r="A53" s="48"/>
      <c r="B53" s="49">
        <v>5</v>
      </c>
      <c r="C53" s="56" t="s">
        <v>38</v>
      </c>
      <c r="D53" s="44">
        <v>0</v>
      </c>
    </row>
    <row r="54" spans="1:4">
      <c r="A54" s="48"/>
      <c r="B54" s="49">
        <v>6</v>
      </c>
      <c r="C54" s="56" t="s">
        <v>38</v>
      </c>
      <c r="D54" s="44">
        <v>0</v>
      </c>
    </row>
    <row r="55" spans="1:4">
      <c r="A55" s="48"/>
      <c r="B55" s="49">
        <v>7</v>
      </c>
      <c r="C55" s="56" t="s">
        <v>38</v>
      </c>
      <c r="D55" s="44">
        <v>0</v>
      </c>
    </row>
    <row r="56" spans="1:4">
      <c r="A56" s="48"/>
      <c r="B56" s="49">
        <v>8</v>
      </c>
      <c r="C56" s="56" t="s">
        <v>38</v>
      </c>
      <c r="D56" s="44">
        <v>0</v>
      </c>
    </row>
    <row r="57" spans="1:4">
      <c r="A57" s="50" t="s">
        <v>14</v>
      </c>
      <c r="B57" s="53"/>
      <c r="C57" s="53"/>
      <c r="D57" s="52">
        <f>SUM(D49:D56)</f>
        <v>343.04905622331535</v>
      </c>
    </row>
    <row r="58" spans="1:4">
      <c r="A58" s="50"/>
      <c r="B58" s="53"/>
      <c r="C58" s="53"/>
      <c r="D58" s="40"/>
    </row>
    <row r="59" spans="1:4">
      <c r="A59" s="50" t="s">
        <v>59</v>
      </c>
      <c r="B59" s="53"/>
      <c r="C59" s="53"/>
      <c r="D59" s="40"/>
    </row>
    <row r="60" spans="1:4">
      <c r="A60" s="48"/>
      <c r="B60" s="49">
        <v>1</v>
      </c>
      <c r="C60" s="56" t="s">
        <v>41</v>
      </c>
      <c r="D60" s="44">
        <v>12.699708985798864</v>
      </c>
    </row>
    <row r="61" spans="1:4">
      <c r="A61" s="48"/>
      <c r="B61" s="49"/>
      <c r="C61" s="53" t="s">
        <v>60</v>
      </c>
      <c r="D61" s="52">
        <f>SUM(D60)</f>
        <v>12.699708985798864</v>
      </c>
    </row>
    <row r="62" spans="1:4">
      <c r="A62" s="50"/>
      <c r="B62" s="53"/>
      <c r="C62" s="56"/>
      <c r="D62" s="40"/>
    </row>
    <row r="63" spans="1:4">
      <c r="A63" s="50" t="s">
        <v>61</v>
      </c>
      <c r="B63" s="53"/>
      <c r="C63" s="53"/>
      <c r="D63" s="40"/>
    </row>
    <row r="64" spans="1:4">
      <c r="A64" s="48"/>
      <c r="B64" s="49">
        <v>1</v>
      </c>
      <c r="C64" s="56" t="s">
        <v>62</v>
      </c>
      <c r="D64" s="44"/>
    </row>
    <row r="65" spans="1:4">
      <c r="A65" s="48"/>
      <c r="B65" s="49"/>
      <c r="C65" s="53" t="s">
        <v>26</v>
      </c>
      <c r="D65" s="52">
        <f>SUM(D64)</f>
        <v>0</v>
      </c>
    </row>
    <row r="66" spans="1:4">
      <c r="A66" s="48"/>
      <c r="B66" s="49"/>
      <c r="C66" s="53"/>
      <c r="D66" s="40"/>
    </row>
    <row r="67" spans="1:4">
      <c r="A67" s="50"/>
      <c r="B67" s="53"/>
      <c r="C67" s="53" t="s">
        <v>63</v>
      </c>
      <c r="D67" s="52">
        <v>1921.8375416842837</v>
      </c>
    </row>
    <row r="68" spans="1:4">
      <c r="A68" s="50"/>
      <c r="B68" s="53"/>
      <c r="C68" s="53"/>
      <c r="D68" s="40"/>
    </row>
    <row r="69" spans="1:4" ht="15.75" thickBot="1">
      <c r="A69" s="57"/>
      <c r="B69" s="58"/>
      <c r="C69" s="16" t="s">
        <v>30</v>
      </c>
      <c r="D69" s="25">
        <f>'מגדל תגמולים- נספח 1'!C40</f>
        <v>5225067</v>
      </c>
    </row>
  </sheetData>
  <mergeCells count="1">
    <mergeCell ref="A4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6DF7-8679-42A8-9795-F7D5243F74F6}">
  <dimension ref="A1:C63"/>
  <sheetViews>
    <sheetView rightToLeft="1" workbookViewId="0">
      <selection activeCell="H64" sqref="H64"/>
    </sheetView>
  </sheetViews>
  <sheetFormatPr defaultRowHeight="14.25"/>
  <cols>
    <col min="1" max="1" width="5.5" customWidth="1"/>
    <col min="2" max="2" width="50.125" customWidth="1"/>
    <col min="3" max="3" width="9.875" bestFit="1" customWidth="1"/>
  </cols>
  <sheetData>
    <row r="1" spans="1:3" ht="15">
      <c r="A1" s="26" t="s">
        <v>33</v>
      </c>
      <c r="B1" s="28"/>
    </row>
    <row r="2" spans="1:3">
      <c r="A2" s="27" t="s">
        <v>64</v>
      </c>
      <c r="B2" s="28"/>
      <c r="C2" s="1">
        <v>45291</v>
      </c>
    </row>
    <row r="3" spans="1:3" ht="15.75">
      <c r="A3" s="30" t="s">
        <v>35</v>
      </c>
      <c r="B3" s="31"/>
      <c r="C3" s="28"/>
    </row>
    <row r="4" spans="1:3" ht="30.75" customHeight="1" thickBot="1">
      <c r="A4" s="79" t="s">
        <v>104</v>
      </c>
      <c r="B4" s="79"/>
      <c r="C4" s="75"/>
    </row>
    <row r="5" spans="1:3">
      <c r="A5" s="59"/>
      <c r="B5" s="60"/>
      <c r="C5" s="61" t="s">
        <v>1</v>
      </c>
    </row>
    <row r="6" spans="1:3">
      <c r="A6" s="50" t="s">
        <v>65</v>
      </c>
      <c r="B6" s="47"/>
      <c r="C6" s="62"/>
    </row>
    <row r="7" spans="1:3">
      <c r="A7" s="48">
        <v>1</v>
      </c>
      <c r="B7" s="63" t="s">
        <v>48</v>
      </c>
      <c r="C7" s="64">
        <f>'מגדל תגמולים- נספח 1'!C21+'מגדל תגמולים- נספח 1'!C22</f>
        <v>8005.505128374195</v>
      </c>
    </row>
    <row r="8" spans="1:3">
      <c r="A8" s="48">
        <v>2</v>
      </c>
      <c r="B8" s="63" t="s">
        <v>38</v>
      </c>
      <c r="C8" s="64">
        <v>0</v>
      </c>
    </row>
    <row r="9" spans="1:3">
      <c r="A9" s="48">
        <v>3</v>
      </c>
      <c r="B9" s="63" t="s">
        <v>38</v>
      </c>
      <c r="C9" s="64">
        <v>0</v>
      </c>
    </row>
    <row r="10" spans="1:3">
      <c r="A10" s="48">
        <v>4</v>
      </c>
      <c r="B10" s="63" t="s">
        <v>38</v>
      </c>
      <c r="C10" s="64">
        <v>0</v>
      </c>
    </row>
    <row r="11" spans="1:3">
      <c r="A11" s="48">
        <v>5</v>
      </c>
      <c r="B11" s="63" t="s">
        <v>38</v>
      </c>
      <c r="C11" s="64">
        <v>0</v>
      </c>
    </row>
    <row r="12" spans="1:3">
      <c r="A12" s="48">
        <v>6</v>
      </c>
      <c r="B12" s="63" t="s">
        <v>38</v>
      </c>
      <c r="C12" s="64">
        <v>0</v>
      </c>
    </row>
    <row r="13" spans="1:3">
      <c r="A13" s="48">
        <v>7</v>
      </c>
      <c r="B13" s="63" t="s">
        <v>38</v>
      </c>
      <c r="C13" s="64">
        <v>0</v>
      </c>
    </row>
    <row r="14" spans="1:3">
      <c r="A14" s="48">
        <v>8</v>
      </c>
      <c r="B14" s="63" t="s">
        <v>38</v>
      </c>
      <c r="C14" s="64">
        <v>0</v>
      </c>
    </row>
    <row r="15" spans="1:3">
      <c r="A15" s="37" t="s">
        <v>66</v>
      </c>
      <c r="B15" s="63"/>
      <c r="C15" s="65">
        <f>SUM(C7:C14)</f>
        <v>8005.505128374195</v>
      </c>
    </row>
    <row r="16" spans="1:3">
      <c r="A16" s="66"/>
      <c r="B16" s="67"/>
      <c r="C16" s="68"/>
    </row>
    <row r="17" spans="1:3">
      <c r="A17" s="37" t="s">
        <v>67</v>
      </c>
      <c r="B17" s="63"/>
      <c r="C17" s="68"/>
    </row>
    <row r="18" spans="1:3">
      <c r="A18" s="48">
        <v>1</v>
      </c>
      <c r="B18" s="63" t="s">
        <v>41</v>
      </c>
      <c r="C18" s="64"/>
    </row>
    <row r="19" spans="1:3">
      <c r="A19" s="50" t="s">
        <v>68</v>
      </c>
      <c r="B19" s="47"/>
      <c r="C19" s="65">
        <f>SUM(C18)</f>
        <v>0</v>
      </c>
    </row>
    <row r="20" spans="1:3">
      <c r="A20" s="55"/>
      <c r="B20" s="69"/>
      <c r="C20" s="68"/>
    </row>
    <row r="21" spans="1:3">
      <c r="A21" s="45" t="s">
        <v>69</v>
      </c>
      <c r="B21" s="70"/>
      <c r="C21" s="68"/>
    </row>
    <row r="22" spans="1:3">
      <c r="A22" s="48">
        <v>1</v>
      </c>
      <c r="B22" s="63" t="s">
        <v>41</v>
      </c>
      <c r="C22" s="64"/>
    </row>
    <row r="23" spans="1:3">
      <c r="A23" s="37" t="s">
        <v>19</v>
      </c>
      <c r="B23" s="63"/>
      <c r="C23" s="65">
        <f>SUM(C22)</f>
        <v>0</v>
      </c>
    </row>
    <row r="24" spans="1:3">
      <c r="A24" s="66"/>
      <c r="B24" s="63"/>
      <c r="C24" s="68"/>
    </row>
    <row r="25" spans="1:3">
      <c r="A25" s="37" t="s">
        <v>70</v>
      </c>
      <c r="B25" s="63"/>
      <c r="C25" s="68"/>
    </row>
    <row r="26" spans="1:3">
      <c r="A26" s="37" t="s">
        <v>71</v>
      </c>
      <c r="B26" s="67" t="s">
        <v>72</v>
      </c>
      <c r="C26" s="68"/>
    </row>
    <row r="27" spans="1:3">
      <c r="A27" s="48">
        <v>1</v>
      </c>
      <c r="B27" s="63"/>
      <c r="C27" s="64"/>
    </row>
    <row r="28" spans="1:3">
      <c r="A28" s="48">
        <v>2</v>
      </c>
      <c r="B28" s="63"/>
      <c r="C28" s="64"/>
    </row>
    <row r="29" spans="1:3">
      <c r="A29" s="50" t="s">
        <v>73</v>
      </c>
      <c r="B29" s="71" t="s">
        <v>74</v>
      </c>
      <c r="C29" s="68"/>
    </row>
    <row r="30" spans="1:3">
      <c r="A30" s="72">
        <v>1</v>
      </c>
      <c r="B30" s="70" t="s">
        <v>77</v>
      </c>
      <c r="C30" s="64">
        <v>54.647081228281756</v>
      </c>
    </row>
    <row r="31" spans="1:3">
      <c r="A31" s="72">
        <v>2</v>
      </c>
      <c r="B31" s="70" t="s">
        <v>75</v>
      </c>
      <c r="C31" s="64">
        <v>53.763782509687843</v>
      </c>
    </row>
    <row r="32" spans="1:3">
      <c r="A32" s="72">
        <v>3</v>
      </c>
      <c r="B32" s="70" t="s">
        <v>76</v>
      </c>
      <c r="C32" s="64">
        <v>44.646854379236565</v>
      </c>
    </row>
    <row r="33" spans="1:3">
      <c r="A33" s="72">
        <v>4</v>
      </c>
      <c r="B33" s="70" t="s">
        <v>87</v>
      </c>
      <c r="C33" s="64">
        <v>41.415137900255118</v>
      </c>
    </row>
    <row r="34" spans="1:3">
      <c r="A34" s="72">
        <v>5</v>
      </c>
      <c r="B34" s="70" t="s">
        <v>88</v>
      </c>
      <c r="C34" s="64">
        <v>25.405075489628405</v>
      </c>
    </row>
    <row r="35" spans="1:3">
      <c r="A35" s="72">
        <v>6</v>
      </c>
      <c r="B35" s="70" t="s">
        <v>48</v>
      </c>
      <c r="C35" s="64">
        <v>77.462126050999544</v>
      </c>
    </row>
    <row r="36" spans="1:3">
      <c r="A36" s="72">
        <v>7</v>
      </c>
      <c r="B36" s="70"/>
      <c r="C36" s="64">
        <v>0</v>
      </c>
    </row>
    <row r="37" spans="1:3">
      <c r="A37" s="72">
        <v>8</v>
      </c>
      <c r="B37" s="70"/>
      <c r="C37" s="64">
        <v>0</v>
      </c>
    </row>
    <row r="38" spans="1:3">
      <c r="A38" s="45" t="s">
        <v>78</v>
      </c>
      <c r="B38" s="69"/>
      <c r="C38" s="65">
        <f>SUM(C27:C37)</f>
        <v>297.34005755808926</v>
      </c>
    </row>
    <row r="39" spans="1:3">
      <c r="A39" s="45"/>
      <c r="B39" s="70"/>
      <c r="C39" s="68"/>
    </row>
    <row r="40" spans="1:3">
      <c r="A40" s="37" t="s">
        <v>79</v>
      </c>
      <c r="B40" s="63"/>
      <c r="C40" s="68"/>
    </row>
    <row r="41" spans="1:3">
      <c r="A41" s="37" t="s">
        <v>71</v>
      </c>
      <c r="B41" s="67" t="s">
        <v>80</v>
      </c>
      <c r="C41" s="68"/>
    </row>
    <row r="42" spans="1:3">
      <c r="A42" s="48">
        <v>1</v>
      </c>
      <c r="B42" s="47" t="s">
        <v>48</v>
      </c>
      <c r="C42" s="64">
        <v>65.376292289511696</v>
      </c>
    </row>
    <row r="43" spans="1:3">
      <c r="A43" s="48">
        <v>2</v>
      </c>
      <c r="B43" s="47" t="s">
        <v>38</v>
      </c>
      <c r="C43" s="64">
        <v>0</v>
      </c>
    </row>
    <row r="44" spans="1:3">
      <c r="A44" s="48">
        <v>3</v>
      </c>
      <c r="B44" s="47" t="s">
        <v>38</v>
      </c>
      <c r="C44" s="64">
        <v>0</v>
      </c>
    </row>
    <row r="45" spans="1:3">
      <c r="A45" s="48">
        <v>4</v>
      </c>
      <c r="B45" s="47" t="s">
        <v>38</v>
      </c>
      <c r="C45" s="64">
        <v>0</v>
      </c>
    </row>
    <row r="46" spans="1:3">
      <c r="A46" s="48">
        <v>5</v>
      </c>
      <c r="B46" s="47" t="s">
        <v>38</v>
      </c>
      <c r="C46" s="64">
        <v>0</v>
      </c>
    </row>
    <row r="47" spans="1:3">
      <c r="A47" s="48">
        <v>6</v>
      </c>
      <c r="B47" s="47" t="s">
        <v>38</v>
      </c>
      <c r="C47" s="64">
        <v>0</v>
      </c>
    </row>
    <row r="48" spans="1:3">
      <c r="A48" s="48">
        <v>7</v>
      </c>
      <c r="B48" s="47" t="s">
        <v>38</v>
      </c>
      <c r="C48" s="64">
        <v>0</v>
      </c>
    </row>
    <row r="49" spans="1:3">
      <c r="A49" s="48">
        <v>8</v>
      </c>
      <c r="B49" s="47" t="s">
        <v>38</v>
      </c>
      <c r="C49" s="64">
        <v>0</v>
      </c>
    </row>
    <row r="50" spans="1:3">
      <c r="A50" s="50" t="s">
        <v>73</v>
      </c>
      <c r="B50" s="67" t="s">
        <v>81</v>
      </c>
      <c r="C50" s="68"/>
    </row>
    <row r="51" spans="1:3">
      <c r="A51" s="72">
        <v>1</v>
      </c>
      <c r="B51" s="47" t="s">
        <v>82</v>
      </c>
      <c r="C51" s="64">
        <v>284.18286062041682</v>
      </c>
    </row>
    <row r="52" spans="1:3">
      <c r="A52" s="72">
        <v>2</v>
      </c>
      <c r="B52" s="47" t="s">
        <v>83</v>
      </c>
      <c r="C52" s="64">
        <v>140.15338005465406</v>
      </c>
    </row>
    <row r="53" spans="1:3">
      <c r="A53" s="72">
        <v>3</v>
      </c>
      <c r="B53" s="47" t="s">
        <v>89</v>
      </c>
      <c r="C53" s="64">
        <v>134.14033701336444</v>
      </c>
    </row>
    <row r="54" spans="1:3">
      <c r="A54" s="72">
        <v>4</v>
      </c>
      <c r="B54" s="47" t="s">
        <v>84</v>
      </c>
      <c r="C54" s="64">
        <v>122.35735226102649</v>
      </c>
    </row>
    <row r="55" spans="1:3">
      <c r="A55" s="72">
        <v>5</v>
      </c>
      <c r="B55" s="47" t="s">
        <v>90</v>
      </c>
      <c r="C55" s="64">
        <v>108.13012312315706</v>
      </c>
    </row>
    <row r="56" spans="1:3">
      <c r="A56" s="72">
        <v>6</v>
      </c>
      <c r="B56" s="47" t="s">
        <v>91</v>
      </c>
      <c r="C56" s="64">
        <v>76.017373610625043</v>
      </c>
    </row>
    <row r="57" spans="1:3">
      <c r="A57" s="72">
        <v>7</v>
      </c>
      <c r="B57" s="47" t="s">
        <v>48</v>
      </c>
      <c r="C57" s="64">
        <v>103.74297865254215</v>
      </c>
    </row>
    <row r="58" spans="1:3">
      <c r="A58" s="72">
        <v>8</v>
      </c>
      <c r="B58" s="47"/>
      <c r="C58" s="64"/>
    </row>
    <row r="59" spans="1:3">
      <c r="A59" s="50" t="s">
        <v>85</v>
      </c>
      <c r="B59" s="69"/>
      <c r="C59" s="65">
        <f>SUM(C42:C58)</f>
        <v>1034.1006976252977</v>
      </c>
    </row>
    <row r="60" spans="1:3">
      <c r="A60" s="55"/>
      <c r="B60" s="69"/>
      <c r="C60" s="65"/>
    </row>
    <row r="61" spans="1:3">
      <c r="A61" s="45" t="s">
        <v>86</v>
      </c>
      <c r="B61" s="70"/>
      <c r="C61" s="65">
        <f>C59+C38+C23+C19+C15</f>
        <v>9336.9458835575824</v>
      </c>
    </row>
    <row r="62" spans="1:3">
      <c r="A62" s="55"/>
      <c r="B62" s="69"/>
      <c r="C62" s="68"/>
    </row>
    <row r="63" spans="1:3" ht="15.75" thickBot="1">
      <c r="A63" s="16" t="s">
        <v>30</v>
      </c>
      <c r="B63" s="73"/>
      <c r="C63" s="25">
        <f>'מגדל תגמולים- נספח 1'!C40</f>
        <v>5225067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1C15-3774-4370-8181-930647A3412B}">
  <dimension ref="A1:C43"/>
  <sheetViews>
    <sheetView rightToLeft="1" topLeftCell="A26" workbookViewId="0">
      <selection activeCell="L45" sqref="L45"/>
    </sheetView>
  </sheetViews>
  <sheetFormatPr defaultRowHeight="14.25"/>
  <cols>
    <col min="1" max="1" width="6.125" customWidth="1"/>
    <col min="2" max="2" width="48.875" customWidth="1"/>
    <col min="3" max="3" width="9.2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94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83.8899471180696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83.8899471180696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2.0625898850961195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2.0625898850961195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33.073411035574836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0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0</v>
      </c>
    </row>
    <row r="26" spans="1:3">
      <c r="A26" s="6"/>
      <c r="B26" s="7" t="s">
        <v>21</v>
      </c>
      <c r="C26" s="24">
        <v>8.805256256317719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24.26815477925712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2.9975691264521862E-2</v>
      </c>
    </row>
    <row r="31" spans="1:3">
      <c r="A31" s="6" t="s">
        <v>9</v>
      </c>
      <c r="B31" s="7" t="s">
        <v>25</v>
      </c>
      <c r="C31" s="24">
        <v>2.9975691264521862E-2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119.05592373000508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3.9718279134832273E-3</v>
      </c>
    </row>
    <row r="38" spans="1:3" ht="15">
      <c r="A38" s="6" t="s">
        <v>11</v>
      </c>
      <c r="B38" s="7" t="s">
        <v>32</v>
      </c>
      <c r="C38" s="23">
        <f>C34/C43</f>
        <v>6.7543903468937356E-4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8327</v>
      </c>
    </row>
    <row r="43" spans="1:3" ht="15.75" thickBot="1">
      <c r="A43" s="15"/>
      <c r="B43" s="16" t="s">
        <v>105</v>
      </c>
      <c r="C43" s="22">
        <f>(C40+344202)/2</f>
        <v>176264.5</v>
      </c>
    </row>
  </sheetData>
  <mergeCells count="1"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D35D-2CCC-4093-86DE-680748513855}">
  <dimension ref="A1:C43"/>
  <sheetViews>
    <sheetView rightToLeft="1" topLeftCell="A17" workbookViewId="0">
      <selection activeCell="J38" sqref="J38"/>
    </sheetView>
  </sheetViews>
  <sheetFormatPr defaultRowHeight="14.25"/>
  <cols>
    <col min="1" max="1" width="6.125" customWidth="1"/>
    <col min="2" max="2" width="48.875" customWidth="1"/>
    <col min="3" max="3" width="10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95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24.340442648678675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24.340442648678675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0.11291042472411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0.11291042472411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0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0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0</v>
      </c>
    </row>
    <row r="26" spans="1:3">
      <c r="A26" s="6"/>
      <c r="B26" s="7" t="s">
        <v>21</v>
      </c>
      <c r="C26" s="24">
        <v>0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0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</v>
      </c>
    </row>
    <row r="31" spans="1:3">
      <c r="A31" s="6" t="s">
        <v>9</v>
      </c>
      <c r="B31" s="7" t="s">
        <v>25</v>
      </c>
      <c r="C31" s="24">
        <v>0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24.453353073402784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0</v>
      </c>
    </row>
    <row r="38" spans="1:3" ht="15">
      <c r="A38" s="6" t="s">
        <v>11</v>
      </c>
      <c r="B38" s="7" t="s">
        <v>32</v>
      </c>
      <c r="C38" s="23">
        <f>C34/C43</f>
        <v>3.1831806709670964E-4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82812</v>
      </c>
    </row>
    <row r="43" spans="1:3" ht="15.75" thickBot="1">
      <c r="A43" s="15"/>
      <c r="B43" s="16" t="s">
        <v>105</v>
      </c>
      <c r="C43" s="22">
        <f>(C40+70829)/2</f>
        <v>76820.5</v>
      </c>
    </row>
  </sheetData>
  <mergeCells count="1"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3D69-7348-49A5-A111-C3A52B0FF6CC}">
  <dimension ref="A1:C43"/>
  <sheetViews>
    <sheetView rightToLeft="1" topLeftCell="A17" workbookViewId="0">
      <selection activeCell="I38" sqref="I38"/>
    </sheetView>
  </sheetViews>
  <sheetFormatPr defaultRowHeight="14.25"/>
  <cols>
    <col min="1" max="1" width="6.125" customWidth="1"/>
    <col min="2" max="2" width="48.875" customWidth="1"/>
    <col min="3" max="3" width="9.2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96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9.9014428456885799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9.9014428456885799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7.4988209064859992E-2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7.4988209064859992E-2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0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0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0</v>
      </c>
    </row>
    <row r="26" spans="1:3">
      <c r="A26" s="6"/>
      <c r="B26" s="7" t="s">
        <v>21</v>
      </c>
      <c r="C26" s="24">
        <v>0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0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</v>
      </c>
    </row>
    <row r="31" spans="1:3">
      <c r="A31" s="6" t="s">
        <v>9</v>
      </c>
      <c r="B31" s="7" t="s">
        <v>25</v>
      </c>
      <c r="C31" s="24">
        <v>0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9.9764310547534407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0</v>
      </c>
    </row>
    <row r="38" spans="1:3" ht="15">
      <c r="A38" s="6" t="s">
        <v>11</v>
      </c>
      <c r="B38" s="7" t="s">
        <v>32</v>
      </c>
      <c r="C38" s="23">
        <f>C34/C43</f>
        <v>1.7936124293900689E-4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43129</v>
      </c>
    </row>
    <row r="43" spans="1:3" ht="15.75" thickBot="1">
      <c r="A43" s="15"/>
      <c r="B43" s="16" t="s">
        <v>105</v>
      </c>
      <c r="C43" s="22">
        <f>(C40+68115)/2</f>
        <v>55622</v>
      </c>
    </row>
  </sheetData>
  <mergeCells count="1"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DE54-A319-4666-9C16-48181839DE8E}">
  <dimension ref="A1:C43"/>
  <sheetViews>
    <sheetView rightToLeft="1" topLeftCell="A15" workbookViewId="0">
      <selection activeCell="J36" sqref="J36"/>
    </sheetView>
  </sheetViews>
  <sheetFormatPr defaultRowHeight="14.25"/>
  <cols>
    <col min="1" max="1" width="6.125" customWidth="1"/>
    <col min="2" max="2" width="48.875" customWidth="1"/>
    <col min="3" max="3" width="9.2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97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22.649235629238817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22.649235629238817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0.85901453257924987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0.85901453257924987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7.8229607842061641</v>
      </c>
    </row>
    <row r="16" spans="1:3" ht="25.5">
      <c r="A16" s="6" t="s">
        <v>9</v>
      </c>
      <c r="B16" s="12" t="s">
        <v>10</v>
      </c>
      <c r="C16" s="24">
        <v>4.2880773091310731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3.534883475075091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16.259956992341571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4.36135506283083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0.41742000000000007</v>
      </c>
    </row>
    <row r="26" spans="1:3">
      <c r="A26" s="6"/>
      <c r="B26" s="7" t="s">
        <v>21</v>
      </c>
      <c r="C26" s="24">
        <v>5.3188223243416024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6.1623596051691392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8.9448399001905765E-2</v>
      </c>
    </row>
    <row r="31" spans="1:3">
      <c r="A31" s="6" t="s">
        <v>9</v>
      </c>
      <c r="B31" s="7" t="s">
        <v>25</v>
      </c>
      <c r="C31" s="24">
        <v>8.9448399001905765E-2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47.680616337367709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1.5220202438037586E-4</v>
      </c>
    </row>
    <row r="38" spans="1:3" ht="15">
      <c r="A38" s="6" t="s">
        <v>11</v>
      </c>
      <c r="B38" s="7" t="s">
        <v>32</v>
      </c>
      <c r="C38" s="23">
        <f>C34/C43</f>
        <v>3.7178013432697754E-4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135005</v>
      </c>
    </row>
    <row r="43" spans="1:3" ht="15.75" thickBot="1">
      <c r="A43" s="15"/>
      <c r="B43" s="16" t="s">
        <v>105</v>
      </c>
      <c r="C43" s="22">
        <f>(C40+121494)/2</f>
        <v>128249.5</v>
      </c>
    </row>
  </sheetData>
  <mergeCells count="1"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FC67-DB72-4DC2-9917-918D9B6B8D66}">
  <dimension ref="A1:C43"/>
  <sheetViews>
    <sheetView rightToLeft="1" topLeftCell="A17" workbookViewId="0">
      <selection activeCell="J31" sqref="J31"/>
    </sheetView>
  </sheetViews>
  <sheetFormatPr defaultRowHeight="14.25"/>
  <cols>
    <col min="1" max="1" width="6.125" customWidth="1"/>
    <col min="2" max="2" width="48.875" customWidth="1"/>
    <col min="3" max="3" width="10.87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98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253.09271877710572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253.09271877710572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6.4126141591810271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6.4126141591810271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153.46157408649512</v>
      </c>
    </row>
    <row r="16" spans="1:3" ht="25.5">
      <c r="A16" s="6" t="s">
        <v>9</v>
      </c>
      <c r="B16" s="12" t="s">
        <v>10</v>
      </c>
      <c r="C16" s="24">
        <v>52.861649786655306</v>
      </c>
    </row>
    <row r="17" spans="1:3">
      <c r="A17" s="6" t="s">
        <v>11</v>
      </c>
      <c r="B17" s="12" t="s">
        <v>12</v>
      </c>
      <c r="C17" s="24">
        <v>0.31595999999999996</v>
      </c>
    </row>
    <row r="18" spans="1:3">
      <c r="A18" s="6" t="s">
        <v>13</v>
      </c>
      <c r="B18" s="7" t="s">
        <v>14</v>
      </c>
      <c r="C18" s="24">
        <v>100.28396429983981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2325.7655183178626</v>
      </c>
    </row>
    <row r="21" spans="1:3">
      <c r="A21" s="6"/>
      <c r="B21" s="7" t="s">
        <v>16</v>
      </c>
      <c r="C21" s="24">
        <v>209.86630664437624</v>
      </c>
    </row>
    <row r="22" spans="1:3">
      <c r="A22" s="6"/>
      <c r="B22" s="7" t="s">
        <v>17</v>
      </c>
      <c r="C22" s="24">
        <v>1779.6350277365286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17.019410000000001</v>
      </c>
    </row>
    <row r="26" spans="1:3">
      <c r="A26" s="6"/>
      <c r="B26" s="7" t="s">
        <v>21</v>
      </c>
      <c r="C26" s="24">
        <v>256.19860173725738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63.0461721997005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3.6488298260861596</v>
      </c>
    </row>
    <row r="31" spans="1:3">
      <c r="A31" s="6" t="s">
        <v>9</v>
      </c>
      <c r="B31" s="7" t="s">
        <v>25</v>
      </c>
      <c r="C31" s="24">
        <v>3.6488298260861596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2742.3812551667306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2.0555643906482808E-3</v>
      </c>
    </row>
    <row r="38" spans="1:3" ht="15">
      <c r="A38" s="6" t="s">
        <v>11</v>
      </c>
      <c r="B38" s="7" t="s">
        <v>32</v>
      </c>
      <c r="C38" s="23">
        <f>C34/C43</f>
        <v>2.1129486445852861E-3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1157165</v>
      </c>
    </row>
    <row r="43" spans="1:3" ht="15.75" thickBot="1">
      <c r="A43" s="15"/>
      <c r="B43" s="16" t="s">
        <v>105</v>
      </c>
      <c r="C43" s="22">
        <f>(C40+1438621)/2</f>
        <v>1297893</v>
      </c>
    </row>
  </sheetData>
  <mergeCells count="1">
    <mergeCell ref="C5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C82A-3394-480F-A801-947CEE9D6F41}">
  <dimension ref="A1:C43"/>
  <sheetViews>
    <sheetView rightToLeft="1" topLeftCell="A17" workbookViewId="0">
      <selection activeCell="J41" sqref="J41"/>
    </sheetView>
  </sheetViews>
  <sheetFormatPr defaultRowHeight="14.25"/>
  <cols>
    <col min="1" max="1" width="6.125" customWidth="1"/>
    <col min="2" max="2" width="48.875" customWidth="1"/>
    <col min="3" max="3" width="11.125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99</v>
      </c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460.25090365165954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460.25090365165954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12.781661861337421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12.781661861337421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251.43456611019465</v>
      </c>
    </row>
    <row r="16" spans="1:3" ht="25.5">
      <c r="A16" s="6" t="s">
        <v>9</v>
      </c>
      <c r="B16" s="12" t="s">
        <v>10</v>
      </c>
      <c r="C16" s="24">
        <v>101.75363486174247</v>
      </c>
    </row>
    <row r="17" spans="1:3">
      <c r="A17" s="6" t="s">
        <v>11</v>
      </c>
      <c r="B17" s="12" t="s">
        <v>12</v>
      </c>
      <c r="C17" s="24">
        <v>0.57295000000000007</v>
      </c>
    </row>
    <row r="18" spans="1:3">
      <c r="A18" s="6" t="s">
        <v>13</v>
      </c>
      <c r="B18" s="7" t="s">
        <v>14</v>
      </c>
      <c r="C18" s="24">
        <v>149.10798124845218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5086.9146709271545</v>
      </c>
    </row>
    <row r="21" spans="1:3">
      <c r="A21" s="6"/>
      <c r="B21" s="7" t="s">
        <v>16</v>
      </c>
      <c r="C21" s="24">
        <v>509.23252703731902</v>
      </c>
    </row>
    <row r="22" spans="1:3">
      <c r="A22" s="6"/>
      <c r="B22" s="7" t="s">
        <v>17</v>
      </c>
      <c r="C22" s="24">
        <v>4012.0001195426084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28.470940000000002</v>
      </c>
    </row>
    <row r="26" spans="1:3">
      <c r="A26" s="6"/>
      <c r="B26" s="7" t="s">
        <v>21</v>
      </c>
      <c r="C26" s="24">
        <v>402.34461848783468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134.86646585939144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6.4570154233457764</v>
      </c>
    </row>
    <row r="31" spans="1:3">
      <c r="A31" s="6" t="s">
        <v>9</v>
      </c>
      <c r="B31" s="7" t="s">
        <v>25</v>
      </c>
      <c r="C31" s="24">
        <v>6.4570154233457764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5817.8388179736921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2.2309224612611588E-3</v>
      </c>
    </row>
    <row r="38" spans="1:3" ht="15">
      <c r="A38" s="6" t="s">
        <v>11</v>
      </c>
      <c r="B38" s="7" t="s">
        <v>32</v>
      </c>
      <c r="C38" s="23">
        <f>C34/C43</f>
        <v>2.2464016490441495E-3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2325795</v>
      </c>
    </row>
    <row r="43" spans="1:3" ht="15.75" thickBot="1">
      <c r="A43" s="15"/>
      <c r="B43" s="16" t="s">
        <v>105</v>
      </c>
      <c r="C43" s="22">
        <f>(C40+2853901)/2</f>
        <v>2589848</v>
      </c>
    </row>
  </sheetData>
  <mergeCells count="1">
    <mergeCell ref="C5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F6FB-AF6B-496B-9784-4094891CFB1C}">
  <dimension ref="A1:C43"/>
  <sheetViews>
    <sheetView rightToLeft="1" topLeftCell="A3" workbookViewId="0">
      <selection activeCell="C43" sqref="C43"/>
    </sheetView>
  </sheetViews>
  <sheetFormatPr defaultRowHeight="14.25"/>
  <cols>
    <col min="1" max="1" width="6.125" customWidth="1"/>
    <col min="2" max="2" width="48.875" customWidth="1"/>
    <col min="3" max="3" width="9.875" bestFit="1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100</v>
      </c>
      <c r="C4" s="21"/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219.81264737299713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219.81264737299713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14.070948835867014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14.070948835867014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141.71278984686546</v>
      </c>
    </row>
    <row r="16" spans="1:3" ht="25.5">
      <c r="A16" s="6" t="s">
        <v>9</v>
      </c>
      <c r="B16" s="12" t="s">
        <v>10</v>
      </c>
      <c r="C16" s="24">
        <v>51.263082646917432</v>
      </c>
    </row>
    <row r="17" spans="1:3">
      <c r="A17" s="6" t="s">
        <v>11</v>
      </c>
      <c r="B17" s="12" t="s">
        <v>12</v>
      </c>
      <c r="C17" s="24">
        <v>0.32747999999999999</v>
      </c>
    </row>
    <row r="18" spans="1:3">
      <c r="A18" s="6" t="s">
        <v>13</v>
      </c>
      <c r="B18" s="7" t="s">
        <v>14</v>
      </c>
      <c r="C18" s="24">
        <v>90.122227199948014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1655.4814341136125</v>
      </c>
    </row>
    <row r="21" spans="1:3">
      <c r="A21" s="6"/>
      <c r="B21" s="7" t="s">
        <v>16</v>
      </c>
      <c r="C21" s="24">
        <v>155.43991652785039</v>
      </c>
    </row>
    <row r="22" spans="1:3">
      <c r="A22" s="6"/>
      <c r="B22" s="7" t="s">
        <v>17</v>
      </c>
      <c r="C22" s="24">
        <v>1311.9250367595712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7.2937099999999999</v>
      </c>
    </row>
    <row r="26" spans="1:3">
      <c r="A26" s="6"/>
      <c r="B26" s="7" t="s">
        <v>21</v>
      </c>
      <c r="C26" s="24">
        <v>121.75367478287437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59.06909604331674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1.4924274937346256</v>
      </c>
    </row>
    <row r="31" spans="1:3">
      <c r="A31" s="6" t="s">
        <v>9</v>
      </c>
      <c r="B31" s="7" t="s">
        <v>25</v>
      </c>
      <c r="C31" s="24">
        <v>1.4924274937346256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2032.5702476630768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1.5456660234579108E-3</v>
      </c>
    </row>
    <row r="38" spans="1:3" ht="15">
      <c r="A38" s="6" t="s">
        <v>11</v>
      </c>
      <c r="B38" s="7" t="s">
        <v>32</v>
      </c>
      <c r="C38" s="23">
        <f>C34/C43</f>
        <v>1.6001415851309487E-3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1104213</v>
      </c>
    </row>
    <row r="43" spans="1:3" ht="15.75" thickBot="1">
      <c r="A43" s="15"/>
      <c r="B43" s="16" t="s">
        <v>105</v>
      </c>
      <c r="C43" s="22">
        <f>(C40+1436275)/2</f>
        <v>1270244</v>
      </c>
    </row>
  </sheetData>
  <mergeCells count="1">
    <mergeCell ref="C5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9563-5787-4B3B-B070-0563B1E951D5}">
  <dimension ref="A1:C43"/>
  <sheetViews>
    <sheetView rightToLeft="1" topLeftCell="A3" workbookViewId="0">
      <selection activeCell="K37" sqref="K37"/>
    </sheetView>
  </sheetViews>
  <sheetFormatPr defaultRowHeight="14.25"/>
  <cols>
    <col min="1" max="1" width="6.125" customWidth="1"/>
    <col min="2" max="2" width="48.875" customWidth="1"/>
    <col min="3" max="3" width="10.75" customWidth="1"/>
  </cols>
  <sheetData>
    <row r="1" spans="1:3" ht="15">
      <c r="B1" s="26" t="s">
        <v>33</v>
      </c>
    </row>
    <row r="2" spans="1:3">
      <c r="B2" s="74" t="s">
        <v>92</v>
      </c>
      <c r="C2" s="1">
        <v>45291</v>
      </c>
    </row>
    <row r="3" spans="1:3" ht="15">
      <c r="B3" s="2" t="s">
        <v>0</v>
      </c>
    </row>
    <row r="4" spans="1:3" ht="16.5" thickBot="1">
      <c r="B4" s="30" t="s">
        <v>101</v>
      </c>
      <c r="C4" s="21"/>
    </row>
    <row r="5" spans="1:3">
      <c r="A5" s="19"/>
      <c r="B5" s="20"/>
      <c r="C5" s="77" t="s">
        <v>1</v>
      </c>
    </row>
    <row r="6" spans="1:3">
      <c r="A6" s="10"/>
      <c r="B6" s="11"/>
      <c r="C6" s="78"/>
    </row>
    <row r="7" spans="1:3" ht="15">
      <c r="A7" s="4">
        <v>1</v>
      </c>
      <c r="B7" s="5" t="s">
        <v>2</v>
      </c>
      <c r="C7" s="25">
        <f>SUM(C8:C9)</f>
        <v>154.15725750849518</v>
      </c>
    </row>
    <row r="8" spans="1:3">
      <c r="A8" s="6"/>
      <c r="B8" s="7" t="s">
        <v>3</v>
      </c>
      <c r="C8" s="24">
        <v>0</v>
      </c>
    </row>
    <row r="9" spans="1:3">
      <c r="A9" s="6"/>
      <c r="B9" s="7" t="s">
        <v>4</v>
      </c>
      <c r="C9" s="24">
        <v>154.15725750849518</v>
      </c>
    </row>
    <row r="10" spans="1:3">
      <c r="A10" s="6"/>
      <c r="B10" s="7"/>
      <c r="C10" s="17"/>
    </row>
    <row r="11" spans="1:3" ht="15">
      <c r="A11" s="4">
        <v>2</v>
      </c>
      <c r="B11" s="5" t="s">
        <v>5</v>
      </c>
      <c r="C11" s="25">
        <f>SUM(C12:C13)</f>
        <v>0.27469672521208</v>
      </c>
    </row>
    <row r="12" spans="1:3">
      <c r="A12" s="6"/>
      <c r="B12" s="9" t="s">
        <v>6</v>
      </c>
      <c r="C12" s="24">
        <v>0</v>
      </c>
    </row>
    <row r="13" spans="1:3">
      <c r="A13" s="6"/>
      <c r="B13" s="9" t="s">
        <v>7</v>
      </c>
      <c r="C13" s="24">
        <v>0.27469672521208</v>
      </c>
    </row>
    <row r="14" spans="1:3">
      <c r="A14" s="10"/>
      <c r="B14" s="11"/>
      <c r="C14" s="17"/>
    </row>
    <row r="15" spans="1:3" ht="15">
      <c r="A15" s="4">
        <v>3</v>
      </c>
      <c r="B15" s="5" t="s">
        <v>8</v>
      </c>
      <c r="C15" s="25">
        <f>SUM(C16:C18)</f>
        <v>0</v>
      </c>
    </row>
    <row r="16" spans="1:3" ht="25.5">
      <c r="A16" s="6" t="s">
        <v>9</v>
      </c>
      <c r="B16" s="12" t="s">
        <v>10</v>
      </c>
      <c r="C16" s="24">
        <v>0</v>
      </c>
    </row>
    <row r="17" spans="1:3">
      <c r="A17" s="6" t="s">
        <v>11</v>
      </c>
      <c r="B17" s="12" t="s">
        <v>12</v>
      </c>
      <c r="C17" s="24">
        <v>0</v>
      </c>
    </row>
    <row r="18" spans="1:3">
      <c r="A18" s="6" t="s">
        <v>13</v>
      </c>
      <c r="B18" s="7" t="s">
        <v>14</v>
      </c>
      <c r="C18" s="24">
        <v>0</v>
      </c>
    </row>
    <row r="19" spans="1:3">
      <c r="A19" s="13"/>
      <c r="B19" s="11"/>
      <c r="C19" s="17"/>
    </row>
    <row r="20" spans="1:3" ht="15">
      <c r="A20" s="14">
        <v>4</v>
      </c>
      <c r="B20" s="5" t="s">
        <v>15</v>
      </c>
      <c r="C20" s="25">
        <f>SUM(C21:C28)</f>
        <v>81.971085397231192</v>
      </c>
    </row>
    <row r="21" spans="1:3">
      <c r="A21" s="6"/>
      <c r="B21" s="7" t="s">
        <v>16</v>
      </c>
      <c r="C21" s="24">
        <v>0</v>
      </c>
    </row>
    <row r="22" spans="1:3">
      <c r="A22" s="6"/>
      <c r="B22" s="7" t="s">
        <v>17</v>
      </c>
      <c r="C22" s="24">
        <v>0</v>
      </c>
    </row>
    <row r="23" spans="1:3">
      <c r="A23" s="6"/>
      <c r="B23" s="7" t="s">
        <v>18</v>
      </c>
      <c r="C23" s="24"/>
    </row>
    <row r="24" spans="1:3">
      <c r="A24" s="6"/>
      <c r="B24" s="7" t="s">
        <v>19</v>
      </c>
      <c r="C24" s="24"/>
    </row>
    <row r="25" spans="1:3">
      <c r="A25" s="6"/>
      <c r="B25" s="7" t="s">
        <v>20</v>
      </c>
      <c r="C25" s="24">
        <v>6.8221322895117007</v>
      </c>
    </row>
    <row r="26" spans="1:3">
      <c r="A26" s="6"/>
      <c r="B26" s="7" t="s">
        <v>21</v>
      </c>
      <c r="C26" s="24">
        <v>75.148953107719493</v>
      </c>
    </row>
    <row r="27" spans="1:3">
      <c r="A27" s="6"/>
      <c r="B27" s="7" t="s">
        <v>22</v>
      </c>
      <c r="C27" s="24">
        <v>0</v>
      </c>
    </row>
    <row r="28" spans="1:3">
      <c r="A28" s="6"/>
      <c r="B28" s="7" t="s">
        <v>23</v>
      </c>
      <c r="C28" s="24">
        <v>0</v>
      </c>
    </row>
    <row r="29" spans="1:3">
      <c r="A29" s="6"/>
      <c r="B29" s="7"/>
      <c r="C29" s="17"/>
    </row>
    <row r="30" spans="1:3" ht="15">
      <c r="A30" s="6">
        <v>5</v>
      </c>
      <c r="B30" s="5" t="s">
        <v>24</v>
      </c>
      <c r="C30" s="25">
        <f>SUM(C31:C32)</f>
        <v>0</v>
      </c>
    </row>
    <row r="31" spans="1:3">
      <c r="A31" s="6" t="s">
        <v>9</v>
      </c>
      <c r="B31" s="7" t="s">
        <v>25</v>
      </c>
      <c r="C31" s="24">
        <v>0</v>
      </c>
    </row>
    <row r="32" spans="1:3">
      <c r="A32" s="6" t="s">
        <v>11</v>
      </c>
      <c r="B32" s="7" t="s">
        <v>26</v>
      </c>
      <c r="C32" s="24"/>
    </row>
    <row r="33" spans="1:3">
      <c r="A33" s="6"/>
      <c r="B33" s="7"/>
      <c r="C33" s="17"/>
    </row>
    <row r="34" spans="1:3" ht="15">
      <c r="A34" s="6">
        <v>6</v>
      </c>
      <c r="B34" s="5" t="s">
        <v>27</v>
      </c>
      <c r="C34" s="25">
        <f>C30+C20+C15+C11+C7</f>
        <v>236.40303963093845</v>
      </c>
    </row>
    <row r="35" spans="1:3">
      <c r="A35" s="6"/>
      <c r="B35" s="7"/>
      <c r="C35" s="17"/>
    </row>
    <row r="36" spans="1:3" ht="15">
      <c r="A36" s="6">
        <v>7</v>
      </c>
      <c r="B36" s="5" t="s">
        <v>28</v>
      </c>
      <c r="C36" s="17"/>
    </row>
    <row r="37" spans="1:3" ht="26.25">
      <c r="A37" s="6" t="s">
        <v>9</v>
      </c>
      <c r="B37" s="12" t="s">
        <v>29</v>
      </c>
      <c r="C37" s="23">
        <f>(C16+C20+C32)/C40</f>
        <v>6.3337752105356397E-4</v>
      </c>
    </row>
    <row r="38" spans="1:3" ht="15">
      <c r="A38" s="6" t="s">
        <v>11</v>
      </c>
      <c r="B38" s="7" t="s">
        <v>32</v>
      </c>
      <c r="C38" s="23">
        <f>C34/C43</f>
        <v>6.8929604543620877E-4</v>
      </c>
    </row>
    <row r="39" spans="1:3">
      <c r="A39" s="6"/>
      <c r="B39" s="7"/>
      <c r="C39" s="17"/>
    </row>
    <row r="40" spans="1:3" ht="15.75" thickBot="1">
      <c r="A40" s="15"/>
      <c r="B40" s="16" t="s">
        <v>30</v>
      </c>
      <c r="C40" s="22">
        <v>129419</v>
      </c>
    </row>
    <row r="43" spans="1:3" ht="15.75" thickBot="1">
      <c r="A43" s="15"/>
      <c r="B43" s="16" t="s">
        <v>105</v>
      </c>
      <c r="C43" s="22">
        <f>(C40+556507)/2</f>
        <v>342963</v>
      </c>
    </row>
  </sheetData>
  <mergeCells count="1"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1</vt:i4>
      </vt:variant>
    </vt:vector>
  </HeadingPairs>
  <TitlesOfParts>
    <vt:vector size="15" baseType="lpstr">
      <vt:lpstr>863</vt:lpstr>
      <vt:lpstr>862</vt:lpstr>
      <vt:lpstr>859</vt:lpstr>
      <vt:lpstr>858</vt:lpstr>
      <vt:lpstr>8012</vt:lpstr>
      <vt:lpstr>9779</vt:lpstr>
      <vt:lpstr>9780</vt:lpstr>
      <vt:lpstr>9781</vt:lpstr>
      <vt:lpstr>13565</vt:lpstr>
      <vt:lpstr>14229</vt:lpstr>
      <vt:lpstr>14228</vt:lpstr>
      <vt:lpstr>מגדל תגמולים- נספח 1</vt:lpstr>
      <vt:lpstr>מגדל תגמולים- נספח 2</vt:lpstr>
      <vt:lpstr>מגדל תגמולים- נספח 3</vt:lpstr>
      <vt:lpstr>'מגדל תגמולים- נספח 1'!WPrint_Area_W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2024-03-27T06:21:58Z</dcterms:modified>
</cp:coreProperties>
</file>