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 activeTab="3"/>
  </bookViews>
  <sheets>
    <sheet name="9896" sheetId="18" r:id="rId1"/>
    <sheet name="9897" sheetId="16" r:id="rId2"/>
    <sheet name="9898" sheetId="17" r:id="rId3"/>
    <sheet name="9895" sheetId="15" r:id="rId4"/>
    <sheet name="מגדל חסכון לילד- נספח 1" sheetId="12" r:id="rId5"/>
    <sheet name="מגדל חסכון לילד- נספח 2" sheetId="13" r:id="rId6"/>
    <sheet name="מגדל חסכון לילד- נספח 3" sheetId="14" r:id="rId7"/>
  </sheets>
  <calcPr calcId="145621"/>
</workbook>
</file>

<file path=xl/calcChain.xml><?xml version="1.0" encoding="utf-8"?>
<calcChain xmlns="http://schemas.openxmlformats.org/spreadsheetml/2006/main">
  <c r="C50" i="14" l="1"/>
  <c r="C58" i="14"/>
  <c r="C37" i="14"/>
  <c r="C7" i="14"/>
  <c r="C15" i="14"/>
  <c r="C62" i="14"/>
  <c r="D69" i="13"/>
  <c r="D35" i="13"/>
  <c r="D19" i="13"/>
  <c r="D67" i="13"/>
  <c r="D57" i="13"/>
  <c r="D49" i="13"/>
  <c r="D29" i="13"/>
  <c r="C22" i="12"/>
  <c r="C18" i="12"/>
  <c r="C28" i="16"/>
  <c r="C22" i="18"/>
  <c r="C25" i="18"/>
  <c r="C16" i="18"/>
  <c r="C43" i="15"/>
  <c r="C43" i="17"/>
  <c r="C43" i="16"/>
  <c r="C43" i="18"/>
  <c r="C40" i="12"/>
  <c r="C32" i="12"/>
  <c r="C31" i="12"/>
  <c r="C28" i="12"/>
  <c r="C27" i="12"/>
  <c r="C26" i="12"/>
  <c r="C25" i="12"/>
  <c r="C24" i="12"/>
  <c r="C23" i="12"/>
  <c r="C21" i="12"/>
  <c r="C17" i="12"/>
  <c r="C16" i="12"/>
  <c r="C13" i="12"/>
  <c r="C11" i="12" s="1"/>
  <c r="C12" i="12"/>
  <c r="C9" i="12"/>
  <c r="C8" i="12"/>
  <c r="C43" i="12"/>
  <c r="C30" i="18"/>
  <c r="C20" i="18"/>
  <c r="C37" i="18" s="1"/>
  <c r="C15" i="18"/>
  <c r="C11" i="18"/>
  <c r="C7" i="18"/>
  <c r="C30" i="17"/>
  <c r="C20" i="17"/>
  <c r="C37" i="17" s="1"/>
  <c r="C15" i="17"/>
  <c r="C11" i="17"/>
  <c r="C7" i="17"/>
  <c r="C30" i="16"/>
  <c r="C20" i="16"/>
  <c r="C37" i="16" s="1"/>
  <c r="C15" i="16"/>
  <c r="C11" i="16"/>
  <c r="C7" i="16"/>
  <c r="C30" i="15"/>
  <c r="C20" i="15"/>
  <c r="C37" i="15" s="1"/>
  <c r="C15" i="15"/>
  <c r="C11" i="15"/>
  <c r="C7" i="15"/>
  <c r="C7" i="12"/>
  <c r="C30" i="12" l="1"/>
  <c r="C15" i="12"/>
  <c r="C20" i="12"/>
  <c r="C37" i="12"/>
  <c r="C34" i="15"/>
  <c r="C38" i="15" s="1"/>
  <c r="C34" i="17"/>
  <c r="C38" i="17" s="1"/>
  <c r="C34" i="16"/>
  <c r="C38" i="16" s="1"/>
  <c r="C34" i="18"/>
  <c r="C38" i="18" s="1"/>
  <c r="C34" i="12" l="1"/>
  <c r="C38" i="12"/>
</calcChain>
</file>

<file path=xl/sharedStrings.xml><?xml version="1.0" encoding="utf-8"?>
<sst xmlns="http://schemas.openxmlformats.org/spreadsheetml/2006/main" count="361" uniqueCount="105">
  <si>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</si>
  <si>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</si>
  <si>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</si>
  <si>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</si>
  <si>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</si>
  <si>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</si>
  <si>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</si>
  <si>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</si>
  <si>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</si>
  <si>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</si>
  <si>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</si>
  <si>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</si>
  <si>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</si>
  <si>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</si>
  <si>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</si>
  <si>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</si>
  <si>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</si>
  <si>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</si>
  <si>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</si>
  <si>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</si>
  <si>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</si>
  <si>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</si>
  <si>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</si>
  <si>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</si>
  <si>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</si>
  <si>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</si>
  <si>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</si>
  <si>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</si>
  <si>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</si>
  <si>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</si>
  <si>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</si>
  <si>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</si>
  <si>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</si>
  <si>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</si>
  <si>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</si>
  <si>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</si>
  <si>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</si>
  <si>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</si>
  <si>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גמל להשקעה</t>
  </si>
  <si>
    <t>מגדל חסכון לילד</t>
  </si>
  <si>
    <t>שיעור סך הוצאות ישירות מתוך יתרת נכסים ממוצעת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</si>
  <si>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</si>
  <si>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</si>
  <si>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</si>
  <si>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</si>
  <si>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</si>
  <si>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PSAGOT</t>
  </si>
  <si>
    <t>LEUMI</t>
  </si>
  <si>
    <t>סך עמלות ברוקראז'</t>
  </si>
  <si>
    <t>עמלות קסטודיאן</t>
  </si>
  <si>
    <t>לאומי</t>
  </si>
  <si>
    <t>פועלים</t>
  </si>
  <si>
    <t>דיסקונט</t>
  </si>
  <si>
    <t>מזרחי</t>
  </si>
  <si>
    <t>סך עמלות קסטודיאן</t>
  </si>
  <si>
    <t>הוצאה הנובעת מהשקעה בניירות ערך לא סחירים או ממתן הלוואה</t>
  </si>
  <si>
    <t>אחר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</si>
  <si>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</si>
  <si>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</si>
  <si>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</si>
  <si>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</si>
  <si>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</si>
  <si>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</si>
  <si>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</si>
  <si>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</si>
  <si>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</si>
  <si>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גורם 5</t>
  </si>
  <si>
    <t>גורם 6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</si>
  <si>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</si>
  <si>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</si>
  <si>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</si>
  <si>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</si>
  <si>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</si>
  <si>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</si>
  <si>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ISQ</t>
  </si>
  <si>
    <t>JP Morgan IIF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</si>
  <si>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</si>
  <si>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</si>
  <si>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</si>
  <si>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</si>
  <si>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</si>
  <si>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</si>
  <si>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</si>
  <si>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</si>
  <si>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</si>
  <si>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</si>
  <si>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</si>
  <si>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</si>
  <si>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</si>
  <si>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</si>
  <si>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</si>
  <si>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</si>
  <si>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State Street Global Advisors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</si>
  <si>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</si>
  <si>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</si>
  <si>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</si>
  <si>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</si>
  <si>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חסכון לילד- מצרפי (מספרים באוצר- 9895, 9896, 9897, 9898)</t>
  </si>
  <si>
    <t xml:space="preserve">נספח 2 - פירוט עמלות והוצאות לשנה המסתיימת ביום </t>
  </si>
  <si>
    <t xml:space="preserve"> מגדל חסכון לילד- מצרפי (מספרים באוצר- 9895, 9896, 9897, 9898)</t>
  </si>
  <si>
    <t>נספח 3- פירוט עמלות ניהול חיצוני לשנה המסתיימת ביום:</t>
  </si>
  <si>
    <t>מגדל חסכון לילד- מסלול חוסכים המעדיפים סיכון מועט- מספר באוצר 9896</t>
  </si>
  <si>
    <t>מגדל חסכון לילד- מסלול חוסכים המעדיפים סיכון בינוני- מספר באוצר 9897</t>
  </si>
  <si>
    <t>מגדל חסכון לילד- מסלול חוסכים המעדיפים סיכון מוגבר- מספר באוצר 9898</t>
  </si>
  <si>
    <t>מגדל חסכון לילד- מסלול הלכתי- מספר באוצר 9895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</si>
</sst>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10" borderId="20" applyNumberFormat="0" applyAlignment="0" applyProtection="0"/>
    <xf numFmtId="0" fontId="19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97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164" fontId="5" fillId="3" borderId="7" xfId="1" applyNumberFormat="1" applyFont="1" applyFill="1" applyBorder="1"/>
    <xf numFmtId="164" fontId="0" fillId="4" borderId="7" xfId="1" applyNumberFormat="1" applyFont="1" applyFill="1" applyBorder="1"/>
    <xf numFmtId="164" fontId="0" fillId="2" borderId="7" xfId="1" applyNumberFormat="1" applyFont="1" applyFill="1" applyBorder="1"/>
    <xf numFmtId="164" fontId="5" fillId="3" borderId="13" xfId="1" applyNumberFormat="1" applyFont="1" applyFill="1" applyBorder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0" fillId="0" borderId="23" xfId="0" applyBorder="1" applyProtection="1"/>
    <xf numFmtId="43" fontId="0" fillId="4" borderId="7" xfId="1" applyNumberFormat="1" applyFont="1" applyFill="1" applyBorder="1" applyProtection="1"/>
    <xf numFmtId="43" fontId="0" fillId="4" borderId="7" xfId="1" applyNumberFormat="1" applyFont="1" applyFill="1" applyBorder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24" fillId="0" borderId="0" xfId="0" applyFont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22" fillId="2" borderId="26" xfId="0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22" fillId="2" borderId="29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2" fillId="2" borderId="30" xfId="0" applyNumberFormat="1" applyFont="1" applyFill="1" applyBorder="1" applyAlignment="1">
      <alignment horizontal="right" readingOrder="2"/>
    </xf>
    <xf numFmtId="0" fontId="22" fillId="2" borderId="9" xfId="0" applyNumberFormat="1" applyFont="1" applyFill="1" applyBorder="1" applyAlignment="1">
      <alignment horizontal="right" readingOrder="2"/>
    </xf>
    <xf numFmtId="0" fontId="22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right"/>
    </xf>
    <xf numFmtId="0" fontId="22" fillId="2" borderId="27" xfId="0" applyNumberFormat="1" applyFont="1" applyFill="1" applyBorder="1" applyAlignment="1">
      <alignment horizontal="right" readingOrder="2"/>
    </xf>
    <xf numFmtId="0" fontId="22" fillId="2" borderId="28" xfId="0" applyNumberFormat="1" applyFont="1" applyFill="1" applyBorder="1" applyAlignment="1">
      <alignment horizontal="right" readingOrder="2"/>
    </xf>
    <xf numFmtId="0" fontId="4" fillId="2" borderId="3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64" fontId="25" fillId="2" borderId="7" xfId="1" applyNumberFormat="1" applyFont="1" applyFill="1" applyBorder="1" applyAlignment="1">
      <alignment horizontal="right"/>
    </xf>
    <xf numFmtId="0" fontId="22" fillId="2" borderId="31" xfId="0" applyFont="1" applyFill="1" applyBorder="1" applyAlignment="1">
      <alignment horizontal="right"/>
    </xf>
    <xf numFmtId="0" fontId="0" fillId="0" borderId="0" xfId="0" applyBorder="1"/>
    <xf numFmtId="0" fontId="22" fillId="2" borderId="9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2" xfId="0" applyFont="1" applyFill="1" applyBorder="1" applyAlignment="1"/>
    <xf numFmtId="164" fontId="0" fillId="0" borderId="0" xfId="0" applyNumberFormat="1"/>
    <xf numFmtId="0" fontId="4" fillId="2" borderId="33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2" fillId="2" borderId="34" xfId="0" applyFont="1" applyFill="1" applyBorder="1" applyAlignment="1">
      <alignment horizontal="right"/>
    </xf>
    <xf numFmtId="164" fontId="0" fillId="4" borderId="35" xfId="1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0" fontId="22" fillId="2" borderId="27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22" fillId="2" borderId="35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right"/>
    </xf>
    <xf numFmtId="0" fontId="22" fillId="2" borderId="36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22" fillId="2" borderId="31" xfId="0" applyNumberFormat="1" applyFont="1" applyFill="1" applyBorder="1" applyAlignment="1">
      <alignment horizontal="right" readingOrder="2"/>
    </xf>
    <xf numFmtId="0" fontId="22" fillId="2" borderId="37" xfId="0" applyFont="1" applyFill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5" fillId="0" borderId="38" xfId="0" applyFont="1" applyBorder="1" applyAlignment="1"/>
    <xf numFmtId="164" fontId="0" fillId="0" borderId="0" xfId="1" applyNumberFormat="1" applyFont="1" applyAlignment="1" applyProtection="1"/>
    <xf numFmtId="164" fontId="0" fillId="36" borderId="0" xfId="1" applyNumberFormat="1" applyFont="1" applyFill="1" applyProtection="1"/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164" fontId="4" fillId="2" borderId="3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0" fontId="26" fillId="0" borderId="0" xfId="0" applyFont="1" applyFill="1" applyBorder="1" applyAlignment="1">
      <alignment horizontal="right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rightToLeft="1" workbookViewId="0">
      <pane xSplit="2" ySplit="6" topLeftCell="C7" activePane="bottomRight" state="frozen"/>
      <selection activeCell="I39" sqref="I39"/>
      <selection pane="topRight" activeCell="I39" sqref="I39"/>
      <selection pane="bottomLeft" activeCell="I39" sqref="I39"/>
      <selection pane="bottomRight" activeCell="B41" sqref="B41"/>
    </sheetView>
  </sheetViews>
  <sheetFormatPr defaultRowHeight="14.25" x14ac:dyDescent="0.2"/>
  <cols>
    <col min="1" max="1" width="9" style="2"/>
    <col min="2" max="2" width="59.625" style="2" customWidth="1"/>
    <col min="3" max="3" width="10.875" style="2" bestFit="1" customWidth="1"/>
    <col min="4" max="6" width="9" style="2"/>
    <col min="7" max="7" width="9" style="2" customWidth="1"/>
    <col min="8" max="8" width="20.5" style="2" hidden="1" customWidth="1"/>
    <col min="9" max="9" width="9" style="2" customWidth="1"/>
    <col min="10" max="16384" width="9" style="2"/>
  </cols>
  <sheetData>
    <row r="1" spans="1:8" ht="15" x14ac:dyDescent="0.25">
      <c r="A1" s="1"/>
      <c r="B1" s="34" t="s">
        <v>95</v>
      </c>
      <c r="H1" s="2" t="s">
        <v>1</v>
      </c>
    </row>
    <row r="2" spans="1:8" x14ac:dyDescent="0.2">
      <c r="A2" s="4"/>
      <c r="B2" s="83" t="s">
        <v>96</v>
      </c>
      <c r="C2" s="3">
        <v>44561</v>
      </c>
    </row>
    <row r="3" spans="1:8" ht="15" x14ac:dyDescent="0.25">
      <c r="A3" s="5"/>
      <c r="B3" s="84" t="s">
        <v>2</v>
      </c>
      <c r="H3" s="2" t="s">
        <v>3</v>
      </c>
    </row>
    <row r="4" spans="1:8" ht="16.5" thickBot="1" x14ac:dyDescent="0.3">
      <c r="A4" s="7"/>
      <c r="B4" s="96" t="s">
        <v>101</v>
      </c>
      <c r="H4" s="2" t="s">
        <v>0</v>
      </c>
    </row>
    <row r="5" spans="1:8" x14ac:dyDescent="0.2">
      <c r="A5" s="88"/>
      <c r="B5" s="90"/>
      <c r="C5" s="92" t="s">
        <v>4</v>
      </c>
      <c r="H5" s="2" t="s">
        <v>5</v>
      </c>
    </row>
    <row r="6" spans="1:8" x14ac:dyDescent="0.2">
      <c r="A6" s="89"/>
      <c r="B6" s="91"/>
      <c r="C6" s="93"/>
      <c r="H6" s="2" t="s">
        <v>6</v>
      </c>
    </row>
    <row r="7" spans="1:8" ht="15" x14ac:dyDescent="0.25">
      <c r="A7" s="8">
        <v>1</v>
      </c>
      <c r="B7" s="9" t="s">
        <v>7</v>
      </c>
      <c r="C7" s="10">
        <f t="shared" ref="C7" si="0">SUM(C8:C9)</f>
        <v>56.262291467253029</v>
      </c>
      <c r="H7" s="2" t="s">
        <v>8</v>
      </c>
    </row>
    <row r="8" spans="1:8" x14ac:dyDescent="0.2">
      <c r="A8" s="11"/>
      <c r="B8" s="12" t="s">
        <v>9</v>
      </c>
      <c r="C8" s="24">
        <v>0</v>
      </c>
      <c r="H8" s="2" t="s">
        <v>10</v>
      </c>
    </row>
    <row r="9" spans="1:8" x14ac:dyDescent="0.2">
      <c r="A9" s="11"/>
      <c r="B9" s="12" t="s">
        <v>11</v>
      </c>
      <c r="C9" s="24">
        <v>56.262291467253029</v>
      </c>
      <c r="H9" s="2">
        <v>164</v>
      </c>
    </row>
    <row r="10" spans="1:8" x14ac:dyDescent="0.2">
      <c r="A10" s="11"/>
      <c r="B10" s="12"/>
      <c r="C10" s="25"/>
      <c r="H10" s="2">
        <v>167</v>
      </c>
    </row>
    <row r="11" spans="1:8" ht="15" x14ac:dyDescent="0.25">
      <c r="A11" s="8">
        <v>2</v>
      </c>
      <c r="B11" s="9" t="s">
        <v>12</v>
      </c>
      <c r="C11" s="10">
        <f t="shared" ref="C11" si="1">SUM(C12:C13)</f>
        <v>10.901609541216159</v>
      </c>
      <c r="H11" s="2">
        <v>394</v>
      </c>
    </row>
    <row r="12" spans="1:8" x14ac:dyDescent="0.2">
      <c r="A12" s="11"/>
      <c r="B12" s="15" t="s">
        <v>13</v>
      </c>
      <c r="C12" s="24">
        <v>0</v>
      </c>
      <c r="H12" s="2" t="s">
        <v>38</v>
      </c>
    </row>
    <row r="13" spans="1:8" x14ac:dyDescent="0.2">
      <c r="A13" s="11"/>
      <c r="B13" s="15" t="s">
        <v>14</v>
      </c>
      <c r="C13" s="24">
        <v>10.901609541216159</v>
      </c>
      <c r="H13" s="2" t="s">
        <v>39</v>
      </c>
    </row>
    <row r="14" spans="1:8" x14ac:dyDescent="0.2">
      <c r="A14" s="32"/>
      <c r="B14" s="33"/>
      <c r="C14" s="25"/>
    </row>
    <row r="15" spans="1:8" ht="15" x14ac:dyDescent="0.25">
      <c r="A15" s="8">
        <v>3</v>
      </c>
      <c r="B15" s="9" t="s">
        <v>15</v>
      </c>
      <c r="C15" s="10">
        <f t="shared" ref="C15" si="2">SUM(C16:C18)</f>
        <v>18.042839208371269</v>
      </c>
    </row>
    <row r="16" spans="1:8" ht="25.5" x14ac:dyDescent="0.2">
      <c r="A16" s="11" t="s">
        <v>16</v>
      </c>
      <c r="B16" s="16" t="s">
        <v>17</v>
      </c>
      <c r="C16" s="24">
        <f>13.5365226287708-0.1</f>
        <v>13.436522628770801</v>
      </c>
    </row>
    <row r="17" spans="1:3" x14ac:dyDescent="0.2">
      <c r="A17" s="11" t="s">
        <v>18</v>
      </c>
      <c r="B17" s="16" t="s">
        <v>19</v>
      </c>
      <c r="C17" s="24">
        <v>0</v>
      </c>
    </row>
    <row r="18" spans="1:3" x14ac:dyDescent="0.2">
      <c r="A18" s="11" t="s">
        <v>20</v>
      </c>
      <c r="B18" s="12" t="s">
        <v>21</v>
      </c>
      <c r="C18" s="24">
        <v>4.6063165796004695</v>
      </c>
    </row>
    <row r="19" spans="1:3" x14ac:dyDescent="0.2">
      <c r="A19" s="17"/>
      <c r="B19" s="33"/>
      <c r="C19" s="25"/>
    </row>
    <row r="20" spans="1:3" ht="15" x14ac:dyDescent="0.25">
      <c r="A20" s="18">
        <v>4</v>
      </c>
      <c r="B20" s="9" t="s">
        <v>22</v>
      </c>
      <c r="C20" s="10">
        <f t="shared" ref="C20" si="3">SUM(C21:C28)</f>
        <v>200.79344151914071</v>
      </c>
    </row>
    <row r="21" spans="1:3" x14ac:dyDescent="0.2">
      <c r="A21" s="11"/>
      <c r="B21" s="12" t="s">
        <v>23</v>
      </c>
      <c r="C21" s="24">
        <v>10.332000962903921</v>
      </c>
    </row>
    <row r="22" spans="1:3" x14ac:dyDescent="0.2">
      <c r="A22" s="11"/>
      <c r="B22" s="12" t="s">
        <v>24</v>
      </c>
      <c r="C22" s="24">
        <f>120.409185906569+0.1</f>
        <v>120.50918590656899</v>
      </c>
    </row>
    <row r="23" spans="1:3" x14ac:dyDescent="0.2">
      <c r="A23" s="11"/>
      <c r="B23" s="12" t="s">
        <v>25</v>
      </c>
      <c r="C23" s="24"/>
    </row>
    <row r="24" spans="1:3" x14ac:dyDescent="0.2">
      <c r="A24" s="11"/>
      <c r="B24" s="12" t="s">
        <v>26</v>
      </c>
      <c r="C24" s="24"/>
    </row>
    <row r="25" spans="1:3" x14ac:dyDescent="0.2">
      <c r="A25" s="11"/>
      <c r="B25" s="12" t="s">
        <v>27</v>
      </c>
      <c r="C25" s="24">
        <f>0.38019292037283+0.2</f>
        <v>0.58019292037282999</v>
      </c>
    </row>
    <row r="26" spans="1:3" x14ac:dyDescent="0.2">
      <c r="A26" s="11"/>
      <c r="B26" s="12" t="s">
        <v>28</v>
      </c>
      <c r="C26" s="24">
        <v>32.272609550840698</v>
      </c>
    </row>
    <row r="27" spans="1:3" x14ac:dyDescent="0.2">
      <c r="A27" s="11"/>
      <c r="B27" s="12" t="s">
        <v>29</v>
      </c>
      <c r="C27" s="24">
        <v>0</v>
      </c>
    </row>
    <row r="28" spans="1:3" x14ac:dyDescent="0.2">
      <c r="A28" s="11"/>
      <c r="B28" s="12" t="s">
        <v>30</v>
      </c>
      <c r="C28" s="24">
        <v>37.09945217845425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31</v>
      </c>
      <c r="C30" s="10">
        <f t="shared" ref="C30" si="4">SUM(C31:C32)</f>
        <v>0</v>
      </c>
    </row>
    <row r="31" spans="1:3" x14ac:dyDescent="0.2">
      <c r="A31" s="11" t="s">
        <v>16</v>
      </c>
      <c r="B31" s="12" t="s">
        <v>32</v>
      </c>
      <c r="C31" s="24"/>
    </row>
    <row r="32" spans="1:3" x14ac:dyDescent="0.2">
      <c r="A32" s="11" t="s">
        <v>18</v>
      </c>
      <c r="B32" s="12" t="s">
        <v>33</v>
      </c>
      <c r="C32" s="24"/>
    </row>
    <row r="33" spans="1:3" x14ac:dyDescent="0.2">
      <c r="A33" s="11"/>
      <c r="B33" s="12"/>
      <c r="C33" s="25"/>
    </row>
    <row r="34" spans="1:3" ht="15" x14ac:dyDescent="0.25">
      <c r="A34" s="11">
        <v>6</v>
      </c>
      <c r="B34" s="9" t="s">
        <v>34</v>
      </c>
      <c r="C34" s="23">
        <f t="shared" ref="C34" si="5">C30+C20+C15+C11+C7</f>
        <v>286.00018173598119</v>
      </c>
    </row>
    <row r="35" spans="1:3" x14ac:dyDescent="0.2">
      <c r="A35" s="11"/>
      <c r="B35" s="12"/>
      <c r="C35" s="25"/>
    </row>
    <row r="36" spans="1:3" ht="15" x14ac:dyDescent="0.25">
      <c r="A36" s="11">
        <v>7</v>
      </c>
      <c r="B36" s="9" t="s">
        <v>35</v>
      </c>
      <c r="C36" s="25"/>
    </row>
    <row r="37" spans="1:3" ht="26.25" x14ac:dyDescent="0.25">
      <c r="A37" s="11" t="s">
        <v>16</v>
      </c>
      <c r="B37" s="16" t="s">
        <v>36</v>
      </c>
      <c r="C37" s="19">
        <f>(C16+C20+C32)/C40</f>
        <v>7.5991786141743351E-4</v>
      </c>
    </row>
    <row r="38" spans="1:3" ht="15" x14ac:dyDescent="0.25">
      <c r="A38" s="11" t="s">
        <v>18</v>
      </c>
      <c r="B38" s="12" t="s">
        <v>40</v>
      </c>
      <c r="C38" s="19">
        <f>C34/C43</f>
        <v>8.9296085566820962E-4</v>
      </c>
    </row>
    <row r="39" spans="1:3" x14ac:dyDescent="0.2">
      <c r="A39" s="11"/>
      <c r="B39" s="12"/>
      <c r="C39" s="25"/>
    </row>
    <row r="40" spans="1:3" ht="15.75" thickBot="1" x14ac:dyDescent="0.3">
      <c r="A40" s="20"/>
      <c r="B40" s="21" t="s">
        <v>37</v>
      </c>
      <c r="C40" s="26">
        <v>281912</v>
      </c>
    </row>
    <row r="43" spans="1:3" x14ac:dyDescent="0.2">
      <c r="C43" s="87">
        <f>(C40+358654)/2</f>
        <v>320283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rightToLeft="1" workbookViewId="0">
      <pane xSplit="2" ySplit="6" topLeftCell="C7" activePane="bottomRight" state="frozen"/>
      <selection activeCell="I39" sqref="I39"/>
      <selection pane="topRight" activeCell="I39" sqref="I39"/>
      <selection pane="bottomLeft" activeCell="I39" sqref="I39"/>
      <selection pane="bottomRight" activeCell="F26" sqref="F26"/>
    </sheetView>
  </sheetViews>
  <sheetFormatPr defaultRowHeight="14.25" x14ac:dyDescent="0.2"/>
  <cols>
    <col min="1" max="1" width="9" style="2"/>
    <col min="2" max="2" width="59.625" style="2" customWidth="1"/>
    <col min="3" max="3" width="9.875" style="2" bestFit="1" customWidth="1"/>
    <col min="4" max="7" width="9" style="2"/>
    <col min="8" max="8" width="9" style="2" customWidth="1"/>
    <col min="9" max="9" width="20.5" style="2" hidden="1" customWidth="1"/>
    <col min="10" max="10" width="9" style="2" customWidth="1"/>
    <col min="11" max="16384" width="9" style="2"/>
  </cols>
  <sheetData>
    <row r="1" spans="1:9" ht="15" x14ac:dyDescent="0.25">
      <c r="A1" s="1"/>
      <c r="B1" s="34" t="s">
        <v>95</v>
      </c>
      <c r="I1" s="2" t="s">
        <v>1</v>
      </c>
    </row>
    <row r="2" spans="1:9" x14ac:dyDescent="0.2">
      <c r="A2" s="4"/>
      <c r="B2" s="83" t="s">
        <v>96</v>
      </c>
      <c r="C2" s="3">
        <v>44561</v>
      </c>
    </row>
    <row r="3" spans="1:9" ht="15" x14ac:dyDescent="0.25">
      <c r="A3" s="5"/>
      <c r="B3" s="84" t="s">
        <v>2</v>
      </c>
      <c r="D3" s="29"/>
      <c r="I3" s="2" t="s">
        <v>3</v>
      </c>
    </row>
    <row r="4" spans="1:9" ht="16.5" thickBot="1" x14ac:dyDescent="0.3">
      <c r="A4" s="7"/>
      <c r="B4" s="96" t="s">
        <v>102</v>
      </c>
      <c r="I4" s="2" t="s">
        <v>0</v>
      </c>
    </row>
    <row r="5" spans="1:9" x14ac:dyDescent="0.2">
      <c r="A5" s="88"/>
      <c r="B5" s="90"/>
      <c r="C5" s="92" t="s">
        <v>4</v>
      </c>
      <c r="I5" s="2" t="s">
        <v>5</v>
      </c>
    </row>
    <row r="6" spans="1:9" x14ac:dyDescent="0.2">
      <c r="A6" s="89"/>
      <c r="B6" s="91"/>
      <c r="C6" s="93"/>
      <c r="I6" s="2" t="s">
        <v>6</v>
      </c>
    </row>
    <row r="7" spans="1:9" ht="15" x14ac:dyDescent="0.25">
      <c r="A7" s="8">
        <v>1</v>
      </c>
      <c r="B7" s="9" t="s">
        <v>7</v>
      </c>
      <c r="C7" s="10">
        <f t="shared" ref="C7" si="0">SUM(C8:C9)</f>
        <v>14.769640660796497</v>
      </c>
      <c r="I7" s="2" t="s">
        <v>8</v>
      </c>
    </row>
    <row r="8" spans="1:9" x14ac:dyDescent="0.2">
      <c r="A8" s="11"/>
      <c r="B8" s="12" t="s">
        <v>9</v>
      </c>
      <c r="C8" s="24">
        <v>0</v>
      </c>
      <c r="I8" s="2" t="s">
        <v>10</v>
      </c>
    </row>
    <row r="9" spans="1:9" x14ac:dyDescent="0.2">
      <c r="A9" s="11"/>
      <c r="B9" s="12" t="s">
        <v>11</v>
      </c>
      <c r="C9" s="24">
        <v>14.769640660796497</v>
      </c>
      <c r="I9" s="2">
        <v>164</v>
      </c>
    </row>
    <row r="10" spans="1:9" x14ac:dyDescent="0.2">
      <c r="A10" s="11"/>
      <c r="B10" s="12"/>
      <c r="C10" s="25"/>
      <c r="I10" s="2">
        <v>167</v>
      </c>
    </row>
    <row r="11" spans="1:9" ht="15" x14ac:dyDescent="0.25">
      <c r="A11" s="8">
        <v>2</v>
      </c>
      <c r="B11" s="9" t="s">
        <v>12</v>
      </c>
      <c r="C11" s="10">
        <f t="shared" ref="C11" si="1">SUM(C12:C13)</f>
        <v>2.1291586055557592</v>
      </c>
      <c r="I11" s="2">
        <v>394</v>
      </c>
    </row>
    <row r="12" spans="1:9" x14ac:dyDescent="0.2">
      <c r="A12" s="11"/>
      <c r="B12" s="15" t="s">
        <v>13</v>
      </c>
      <c r="C12" s="24">
        <v>0</v>
      </c>
      <c r="I12" s="2" t="s">
        <v>38</v>
      </c>
    </row>
    <row r="13" spans="1:9" x14ac:dyDescent="0.2">
      <c r="A13" s="11"/>
      <c r="B13" s="15" t="s">
        <v>14</v>
      </c>
      <c r="C13" s="24">
        <v>2.1291586055557592</v>
      </c>
      <c r="I13" s="2" t="s">
        <v>39</v>
      </c>
    </row>
    <row r="14" spans="1:9" x14ac:dyDescent="0.2">
      <c r="A14" s="32"/>
      <c r="B14" s="33"/>
      <c r="C14" s="25"/>
    </row>
    <row r="15" spans="1:9" ht="15" x14ac:dyDescent="0.25">
      <c r="A15" s="8">
        <v>3</v>
      </c>
      <c r="B15" s="9" t="s">
        <v>15</v>
      </c>
      <c r="C15" s="10">
        <f t="shared" ref="C15" si="2">SUM(C16:C18)</f>
        <v>2.9358064898469194</v>
      </c>
    </row>
    <row r="16" spans="1:9" ht="25.5" x14ac:dyDescent="0.2">
      <c r="A16" s="11" t="s">
        <v>16</v>
      </c>
      <c r="B16" s="16" t="s">
        <v>17</v>
      </c>
      <c r="C16" s="24">
        <v>2.9186044898469192</v>
      </c>
    </row>
    <row r="17" spans="1:3" x14ac:dyDescent="0.2">
      <c r="A17" s="11" t="s">
        <v>18</v>
      </c>
      <c r="B17" s="16" t="s">
        <v>19</v>
      </c>
      <c r="C17" s="24">
        <v>0</v>
      </c>
    </row>
    <row r="18" spans="1:3" x14ac:dyDescent="0.2">
      <c r="A18" s="11" t="s">
        <v>20</v>
      </c>
      <c r="B18" s="12" t="s">
        <v>21</v>
      </c>
      <c r="C18" s="24">
        <v>1.7201999999999999E-2</v>
      </c>
    </row>
    <row r="19" spans="1:3" x14ac:dyDescent="0.2">
      <c r="A19" s="17"/>
      <c r="B19" s="33"/>
      <c r="C19" s="25"/>
    </row>
    <row r="20" spans="1:3" ht="15" x14ac:dyDescent="0.25">
      <c r="A20" s="18">
        <v>4</v>
      </c>
      <c r="B20" s="9" t="s">
        <v>22</v>
      </c>
      <c r="C20" s="10">
        <f t="shared" ref="C20" si="3">SUM(C21:C28)</f>
        <v>59.351455347386235</v>
      </c>
    </row>
    <row r="21" spans="1:3" x14ac:dyDescent="0.2">
      <c r="A21" s="11"/>
      <c r="B21" s="12" t="s">
        <v>23</v>
      </c>
      <c r="C21" s="24">
        <v>1.9653320920796307</v>
      </c>
    </row>
    <row r="22" spans="1:3" x14ac:dyDescent="0.2">
      <c r="A22" s="11"/>
      <c r="B22" s="12" t="s">
        <v>24</v>
      </c>
      <c r="C22" s="24">
        <v>25.660870887160897</v>
      </c>
    </row>
    <row r="23" spans="1:3" x14ac:dyDescent="0.2">
      <c r="A23" s="11"/>
      <c r="B23" s="12" t="s">
        <v>25</v>
      </c>
      <c r="C23" s="24"/>
    </row>
    <row r="24" spans="1:3" x14ac:dyDescent="0.2">
      <c r="A24" s="11"/>
      <c r="B24" s="12" t="s">
        <v>26</v>
      </c>
      <c r="C24" s="24"/>
    </row>
    <row r="25" spans="1:3" x14ac:dyDescent="0.2">
      <c r="A25" s="11"/>
      <c r="B25" s="12" t="s">
        <v>27</v>
      </c>
      <c r="C25" s="24">
        <v>0.21854045075891002</v>
      </c>
    </row>
    <row r="26" spans="1:3" x14ac:dyDescent="0.2">
      <c r="A26" s="11"/>
      <c r="B26" s="12" t="s">
        <v>28</v>
      </c>
      <c r="C26" s="24">
        <v>15.105831557003896</v>
      </c>
    </row>
    <row r="27" spans="1:3" x14ac:dyDescent="0.2">
      <c r="A27" s="11"/>
      <c r="B27" s="12" t="s">
        <v>29</v>
      </c>
      <c r="C27" s="24">
        <v>0</v>
      </c>
    </row>
    <row r="28" spans="1:3" x14ac:dyDescent="0.2">
      <c r="A28" s="11"/>
      <c r="B28" s="12" t="s">
        <v>30</v>
      </c>
      <c r="C28" s="24">
        <f>16.5008803603829-0.1</f>
        <v>16.400880360382899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31</v>
      </c>
      <c r="C30" s="10">
        <f t="shared" ref="C30" si="4">SUM(C31:C32)</f>
        <v>0</v>
      </c>
    </row>
    <row r="31" spans="1:3" x14ac:dyDescent="0.2">
      <c r="A31" s="11" t="s">
        <v>16</v>
      </c>
      <c r="B31" s="12" t="s">
        <v>32</v>
      </c>
      <c r="C31" s="24"/>
    </row>
    <row r="32" spans="1:3" x14ac:dyDescent="0.2">
      <c r="A32" s="11" t="s">
        <v>18</v>
      </c>
      <c r="B32" s="12" t="s">
        <v>33</v>
      </c>
      <c r="C32" s="24"/>
    </row>
    <row r="33" spans="1:3" x14ac:dyDescent="0.2">
      <c r="A33" s="11"/>
      <c r="B33" s="12"/>
      <c r="C33" s="25"/>
    </row>
    <row r="34" spans="1:3" ht="15" x14ac:dyDescent="0.25">
      <c r="A34" s="11">
        <v>6</v>
      </c>
      <c r="B34" s="9" t="s">
        <v>34</v>
      </c>
      <c r="C34" s="23">
        <f t="shared" ref="C34" si="5">C30+C20+C15+C11+C7</f>
        <v>79.186061103585416</v>
      </c>
    </row>
    <row r="35" spans="1:3" x14ac:dyDescent="0.2">
      <c r="A35" s="11"/>
      <c r="B35" s="12"/>
      <c r="C35" s="25"/>
    </row>
    <row r="36" spans="1:3" ht="15" x14ac:dyDescent="0.25">
      <c r="A36" s="11">
        <v>7</v>
      </c>
      <c r="B36" s="9" t="s">
        <v>35</v>
      </c>
      <c r="C36" s="25"/>
    </row>
    <row r="37" spans="1:3" ht="26.25" x14ac:dyDescent="0.25">
      <c r="A37" s="11" t="s">
        <v>16</v>
      </c>
      <c r="B37" s="16" t="s">
        <v>36</v>
      </c>
      <c r="C37" s="19">
        <f t="shared" ref="C37" si="6">(C16+C20+C32)/C40</f>
        <v>9.6544225239512482E-4</v>
      </c>
    </row>
    <row r="38" spans="1:3" ht="15" x14ac:dyDescent="0.25">
      <c r="A38" s="11" t="s">
        <v>18</v>
      </c>
      <c r="B38" s="12" t="s">
        <v>40</v>
      </c>
      <c r="C38" s="19">
        <f t="shared" ref="C38" si="7">C34/C43</f>
        <v>1.0727638163460734E-3</v>
      </c>
    </row>
    <row r="39" spans="1:3" x14ac:dyDescent="0.2">
      <c r="A39" s="11"/>
      <c r="B39" s="12"/>
      <c r="C39" s="25"/>
    </row>
    <row r="40" spans="1:3" ht="15.75" thickBot="1" x14ac:dyDescent="0.3">
      <c r="A40" s="20"/>
      <c r="B40" s="21" t="s">
        <v>37</v>
      </c>
      <c r="C40" s="26">
        <v>64499</v>
      </c>
    </row>
    <row r="43" spans="1:3" x14ac:dyDescent="0.2">
      <c r="C43" s="87">
        <f>(C40+83131)/2</f>
        <v>73815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rightToLeft="1" workbookViewId="0">
      <pane xSplit="2" ySplit="6" topLeftCell="C10" activePane="bottomRight" state="frozen"/>
      <selection activeCell="I39" sqref="I39"/>
      <selection pane="topRight" activeCell="I39" sqref="I39"/>
      <selection pane="bottomLeft" activeCell="I39" sqref="I39"/>
      <selection pane="bottomRight" activeCell="K24" sqref="K24"/>
    </sheetView>
  </sheetViews>
  <sheetFormatPr defaultRowHeight="14.25" x14ac:dyDescent="0.2"/>
  <cols>
    <col min="1" max="1" width="9" style="2"/>
    <col min="2" max="2" width="59.625" style="2" customWidth="1"/>
    <col min="3" max="3" width="12.875" style="2" bestFit="1" customWidth="1"/>
    <col min="4" max="7" width="9" style="2"/>
    <col min="8" max="8" width="9" style="2" customWidth="1"/>
    <col min="9" max="9" width="20.5" style="2" hidden="1" customWidth="1"/>
    <col min="10" max="10" width="9" style="2" customWidth="1"/>
    <col min="11" max="16384" width="9" style="2"/>
  </cols>
  <sheetData>
    <row r="1" spans="1:9" ht="15" x14ac:dyDescent="0.25">
      <c r="A1" s="1"/>
      <c r="B1" s="34" t="s">
        <v>95</v>
      </c>
      <c r="I1" s="2" t="s">
        <v>1</v>
      </c>
    </row>
    <row r="2" spans="1:9" x14ac:dyDescent="0.2">
      <c r="A2" s="4"/>
      <c r="B2" s="83" t="s">
        <v>96</v>
      </c>
      <c r="C2" s="3">
        <v>44561</v>
      </c>
    </row>
    <row r="3" spans="1:9" ht="15" x14ac:dyDescent="0.25">
      <c r="A3" s="5"/>
      <c r="B3" s="84" t="s">
        <v>2</v>
      </c>
      <c r="D3" s="29"/>
      <c r="I3" s="2" t="s">
        <v>3</v>
      </c>
    </row>
    <row r="4" spans="1:9" ht="16.5" thickBot="1" x14ac:dyDescent="0.3">
      <c r="A4" s="7"/>
      <c r="B4" s="96" t="s">
        <v>103</v>
      </c>
      <c r="I4" s="2" t="s">
        <v>0</v>
      </c>
    </row>
    <row r="5" spans="1:9" x14ac:dyDescent="0.2">
      <c r="A5" s="88"/>
      <c r="B5" s="90"/>
      <c r="C5" s="92" t="s">
        <v>4</v>
      </c>
      <c r="I5" s="2" t="s">
        <v>5</v>
      </c>
    </row>
    <row r="6" spans="1:9" x14ac:dyDescent="0.2">
      <c r="A6" s="89"/>
      <c r="B6" s="91"/>
      <c r="C6" s="93"/>
      <c r="I6" s="2" t="s">
        <v>6</v>
      </c>
    </row>
    <row r="7" spans="1:9" ht="15" x14ac:dyDescent="0.25">
      <c r="A7" s="8">
        <v>1</v>
      </c>
      <c r="B7" s="9" t="s">
        <v>7</v>
      </c>
      <c r="C7" s="10">
        <f t="shared" ref="C7" si="0">SUM(C8:C9)</f>
        <v>18.180660834602218</v>
      </c>
      <c r="I7" s="2" t="s">
        <v>8</v>
      </c>
    </row>
    <row r="8" spans="1:9" x14ac:dyDescent="0.2">
      <c r="A8" s="11"/>
      <c r="B8" s="12" t="s">
        <v>9</v>
      </c>
      <c r="C8" s="24">
        <v>0</v>
      </c>
      <c r="I8" s="2" t="s">
        <v>10</v>
      </c>
    </row>
    <row r="9" spans="1:9" x14ac:dyDescent="0.2">
      <c r="A9" s="11"/>
      <c r="B9" s="12" t="s">
        <v>11</v>
      </c>
      <c r="C9" s="24">
        <v>18.180660834602218</v>
      </c>
      <c r="I9" s="2">
        <v>164</v>
      </c>
    </row>
    <row r="10" spans="1:9" x14ac:dyDescent="0.2">
      <c r="A10" s="11"/>
      <c r="B10" s="12"/>
      <c r="C10" s="25"/>
      <c r="I10" s="2">
        <v>167</v>
      </c>
    </row>
    <row r="11" spans="1:9" ht="15" x14ac:dyDescent="0.25">
      <c r="A11" s="8">
        <v>2</v>
      </c>
      <c r="B11" s="9" t="s">
        <v>12</v>
      </c>
      <c r="C11" s="10">
        <f t="shared" ref="C11" si="1">SUM(C12:C13)</f>
        <v>0.50452163066783029</v>
      </c>
      <c r="I11" s="2">
        <v>394</v>
      </c>
    </row>
    <row r="12" spans="1:9" x14ac:dyDescent="0.2">
      <c r="A12" s="11"/>
      <c r="B12" s="15" t="s">
        <v>13</v>
      </c>
      <c r="C12" s="24">
        <v>0</v>
      </c>
      <c r="I12" s="2" t="s">
        <v>38</v>
      </c>
    </row>
    <row r="13" spans="1:9" x14ac:dyDescent="0.2">
      <c r="A13" s="11"/>
      <c r="B13" s="15" t="s">
        <v>14</v>
      </c>
      <c r="C13" s="24">
        <v>0.50452163066783029</v>
      </c>
      <c r="I13" s="2" t="s">
        <v>39</v>
      </c>
    </row>
    <row r="14" spans="1:9" x14ac:dyDescent="0.2">
      <c r="A14" s="32"/>
      <c r="B14" s="33"/>
      <c r="C14" s="25"/>
    </row>
    <row r="15" spans="1:9" ht="15" x14ac:dyDescent="0.25">
      <c r="A15" s="8">
        <v>3</v>
      </c>
      <c r="B15" s="9" t="s">
        <v>15</v>
      </c>
      <c r="C15" s="10">
        <f t="shared" ref="C15" si="2">SUM(C16:C18)</f>
        <v>0.37301627423197015</v>
      </c>
    </row>
    <row r="16" spans="1:9" ht="25.5" x14ac:dyDescent="0.2">
      <c r="A16" s="11" t="s">
        <v>16</v>
      </c>
      <c r="B16" s="16" t="s">
        <v>17</v>
      </c>
      <c r="C16" s="24">
        <v>0.37301627423197015</v>
      </c>
    </row>
    <row r="17" spans="1:3" x14ac:dyDescent="0.2">
      <c r="A17" s="11" t="s">
        <v>18</v>
      </c>
      <c r="B17" s="16" t="s">
        <v>19</v>
      </c>
      <c r="C17" s="24">
        <v>0</v>
      </c>
    </row>
    <row r="18" spans="1:3" x14ac:dyDescent="0.2">
      <c r="A18" s="11" t="s">
        <v>20</v>
      </c>
      <c r="B18" s="12" t="s">
        <v>21</v>
      </c>
      <c r="C18" s="24">
        <v>0</v>
      </c>
    </row>
    <row r="19" spans="1:3" x14ac:dyDescent="0.2">
      <c r="A19" s="17"/>
      <c r="B19" s="33"/>
      <c r="C19" s="25"/>
    </row>
    <row r="20" spans="1:3" ht="15" x14ac:dyDescent="0.25">
      <c r="A20" s="18">
        <v>4</v>
      </c>
      <c r="B20" s="9" t="s">
        <v>22</v>
      </c>
      <c r="C20" s="10">
        <f t="shared" ref="C20" si="3">SUM(C21:C28)</f>
        <v>30.069027642838982</v>
      </c>
    </row>
    <row r="21" spans="1:3" x14ac:dyDescent="0.2">
      <c r="A21" s="11"/>
      <c r="B21" s="12" t="s">
        <v>23</v>
      </c>
      <c r="C21" s="24">
        <v>0</v>
      </c>
    </row>
    <row r="22" spans="1:3" x14ac:dyDescent="0.2">
      <c r="A22" s="11"/>
      <c r="B22" s="12" t="s">
        <v>24</v>
      </c>
      <c r="C22" s="24">
        <v>2.2415111445749663</v>
      </c>
    </row>
    <row r="23" spans="1:3" x14ac:dyDescent="0.2">
      <c r="A23" s="11"/>
      <c r="B23" s="12" t="s">
        <v>25</v>
      </c>
      <c r="C23" s="24"/>
    </row>
    <row r="24" spans="1:3" x14ac:dyDescent="0.2">
      <c r="A24" s="11"/>
      <c r="B24" s="12" t="s">
        <v>26</v>
      </c>
      <c r="C24" s="24"/>
    </row>
    <row r="25" spans="1:3" x14ac:dyDescent="0.2">
      <c r="A25" s="11"/>
      <c r="B25" s="12" t="s">
        <v>27</v>
      </c>
      <c r="C25" s="24">
        <v>0.33735630117599996</v>
      </c>
    </row>
    <row r="26" spans="1:3" x14ac:dyDescent="0.2">
      <c r="A26" s="11"/>
      <c r="B26" s="12" t="s">
        <v>28</v>
      </c>
      <c r="C26" s="24">
        <v>22.673063034157497</v>
      </c>
    </row>
    <row r="27" spans="1:3" x14ac:dyDescent="0.2">
      <c r="A27" s="11"/>
      <c r="B27" s="12" t="s">
        <v>29</v>
      </c>
      <c r="C27" s="24">
        <v>0</v>
      </c>
    </row>
    <row r="28" spans="1:3" x14ac:dyDescent="0.2">
      <c r="A28" s="11"/>
      <c r="B28" s="12" t="s">
        <v>30</v>
      </c>
      <c r="C28" s="24">
        <v>4.8170971629305184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31</v>
      </c>
      <c r="C30" s="10">
        <f t="shared" ref="C30" si="4">SUM(C31:C32)</f>
        <v>0</v>
      </c>
    </row>
    <row r="31" spans="1:3" x14ac:dyDescent="0.2">
      <c r="A31" s="11" t="s">
        <v>16</v>
      </c>
      <c r="B31" s="12" t="s">
        <v>32</v>
      </c>
      <c r="C31" s="24"/>
    </row>
    <row r="32" spans="1:3" x14ac:dyDescent="0.2">
      <c r="A32" s="11" t="s">
        <v>18</v>
      </c>
      <c r="B32" s="12" t="s">
        <v>33</v>
      </c>
      <c r="C32" s="24"/>
    </row>
    <row r="33" spans="1:3" x14ac:dyDescent="0.2">
      <c r="A33" s="11"/>
      <c r="B33" s="12"/>
      <c r="C33" s="25"/>
    </row>
    <row r="34" spans="1:3" ht="15" x14ac:dyDescent="0.25">
      <c r="A34" s="11">
        <v>6</v>
      </c>
      <c r="B34" s="9" t="s">
        <v>34</v>
      </c>
      <c r="C34" s="23">
        <f t="shared" ref="C34" si="5">C30+C20+C15+C11+C7</f>
        <v>49.127226382341</v>
      </c>
    </row>
    <row r="35" spans="1:3" x14ac:dyDescent="0.2">
      <c r="A35" s="11"/>
      <c r="B35" s="12"/>
      <c r="C35" s="25"/>
    </row>
    <row r="36" spans="1:3" ht="15" x14ac:dyDescent="0.25">
      <c r="A36" s="11">
        <v>7</v>
      </c>
      <c r="B36" s="9" t="s">
        <v>35</v>
      </c>
      <c r="C36" s="25"/>
    </row>
    <row r="37" spans="1:3" ht="26.25" x14ac:dyDescent="0.25">
      <c r="A37" s="11" t="s">
        <v>16</v>
      </c>
      <c r="B37" s="16" t="s">
        <v>36</v>
      </c>
      <c r="C37" s="19">
        <f t="shared" ref="C37" si="6">(C16+C20+C32)/C40</f>
        <v>6.6905591026529565E-4</v>
      </c>
    </row>
    <row r="38" spans="1:3" ht="15" x14ac:dyDescent="0.25">
      <c r="A38" s="11" t="s">
        <v>18</v>
      </c>
      <c r="B38" s="12" t="s">
        <v>40</v>
      </c>
      <c r="C38" s="19">
        <f t="shared" ref="C38" si="7">C34/C43</f>
        <v>8.9359598345382615E-4</v>
      </c>
    </row>
    <row r="39" spans="1:3" x14ac:dyDescent="0.2">
      <c r="A39" s="11"/>
      <c r="B39" s="12"/>
      <c r="C39" s="25"/>
    </row>
    <row r="40" spans="1:3" ht="15.75" thickBot="1" x14ac:dyDescent="0.3">
      <c r="A40" s="20"/>
      <c r="B40" s="21" t="s">
        <v>37</v>
      </c>
      <c r="C40" s="26">
        <v>45500</v>
      </c>
    </row>
    <row r="43" spans="1:3" x14ac:dyDescent="0.2">
      <c r="C43" s="87">
        <f>(C40+64454)/2</f>
        <v>54977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rightToLeft="1" tabSelected="1" workbookViewId="0">
      <pane xSplit="2" ySplit="6" topLeftCell="C16" activePane="bottomRight" state="frozen"/>
      <selection activeCell="I39" sqref="I39"/>
      <selection pane="topRight" activeCell="I39" sqref="I39"/>
      <selection pane="bottomLeft" activeCell="I39" sqref="I39"/>
      <selection pane="bottomRight" activeCell="J30" sqref="H30:J30"/>
    </sheetView>
  </sheetViews>
  <sheetFormatPr defaultRowHeight="14.25" x14ac:dyDescent="0.2"/>
  <cols>
    <col min="1" max="1" width="9" style="2"/>
    <col min="2" max="2" width="59.625" style="2" customWidth="1"/>
    <col min="3" max="3" width="9.875" style="2" bestFit="1" customWidth="1"/>
    <col min="4" max="7" width="9" style="2"/>
    <col min="8" max="8" width="9" style="2" customWidth="1"/>
    <col min="9" max="9" width="20.5" style="2" hidden="1" customWidth="1"/>
    <col min="10" max="10" width="9" style="2" customWidth="1"/>
    <col min="11" max="16384" width="9" style="2"/>
  </cols>
  <sheetData>
    <row r="1" spans="1:9" ht="15" x14ac:dyDescent="0.25">
      <c r="A1" s="1"/>
      <c r="B1" s="34" t="s">
        <v>95</v>
      </c>
      <c r="I1" s="2" t="s">
        <v>1</v>
      </c>
    </row>
    <row r="2" spans="1:9" x14ac:dyDescent="0.2">
      <c r="A2" s="4"/>
      <c r="B2" s="83" t="s">
        <v>96</v>
      </c>
      <c r="C2" s="3">
        <v>44561</v>
      </c>
    </row>
    <row r="3" spans="1:9" ht="15" x14ac:dyDescent="0.25">
      <c r="A3" s="5"/>
      <c r="B3" s="84" t="s">
        <v>2</v>
      </c>
      <c r="D3" s="29"/>
      <c r="I3" s="2" t="s">
        <v>3</v>
      </c>
    </row>
    <row r="4" spans="1:9" ht="16.5" thickBot="1" x14ac:dyDescent="0.3">
      <c r="A4" s="7"/>
      <c r="B4" s="96" t="s">
        <v>104</v>
      </c>
      <c r="I4" s="2" t="s">
        <v>0</v>
      </c>
    </row>
    <row r="5" spans="1:9" x14ac:dyDescent="0.2">
      <c r="A5" s="88"/>
      <c r="B5" s="90"/>
      <c r="C5" s="92" t="s">
        <v>4</v>
      </c>
      <c r="I5" s="2" t="s">
        <v>5</v>
      </c>
    </row>
    <row r="6" spans="1:9" x14ac:dyDescent="0.2">
      <c r="A6" s="89"/>
      <c r="B6" s="91"/>
      <c r="C6" s="93"/>
      <c r="I6" s="2" t="s">
        <v>6</v>
      </c>
    </row>
    <row r="7" spans="1:9" ht="15" x14ac:dyDescent="0.25">
      <c r="A7" s="8">
        <v>1</v>
      </c>
      <c r="B7" s="9" t="s">
        <v>7</v>
      </c>
      <c r="C7" s="10">
        <f t="shared" ref="C7" si="0">SUM(C8:C9)</f>
        <v>18.219077405351754</v>
      </c>
      <c r="I7" s="2" t="s">
        <v>8</v>
      </c>
    </row>
    <row r="8" spans="1:9" x14ac:dyDescent="0.2">
      <c r="A8" s="11"/>
      <c r="B8" s="12" t="s">
        <v>9</v>
      </c>
      <c r="C8" s="24">
        <v>0</v>
      </c>
      <c r="I8" s="2" t="s">
        <v>10</v>
      </c>
    </row>
    <row r="9" spans="1:9" x14ac:dyDescent="0.2">
      <c r="A9" s="11"/>
      <c r="B9" s="12" t="s">
        <v>11</v>
      </c>
      <c r="C9" s="24">
        <v>18.219077405351754</v>
      </c>
      <c r="I9" s="2">
        <v>164</v>
      </c>
    </row>
    <row r="10" spans="1:9" x14ac:dyDescent="0.2">
      <c r="A10" s="11"/>
      <c r="B10" s="12"/>
      <c r="C10" s="25"/>
      <c r="I10" s="2">
        <v>167</v>
      </c>
    </row>
    <row r="11" spans="1:9" ht="15" x14ac:dyDescent="0.25">
      <c r="A11" s="8">
        <v>2</v>
      </c>
      <c r="B11" s="9" t="s">
        <v>12</v>
      </c>
      <c r="C11" s="10">
        <f t="shared" ref="C11" si="1">SUM(C12:C13)</f>
        <v>9.3223195536080009E-2</v>
      </c>
      <c r="I11" s="2">
        <v>394</v>
      </c>
    </row>
    <row r="12" spans="1:9" x14ac:dyDescent="0.2">
      <c r="A12" s="11"/>
      <c r="B12" s="15" t="s">
        <v>13</v>
      </c>
      <c r="C12" s="24">
        <v>0</v>
      </c>
      <c r="I12" s="2" t="s">
        <v>38</v>
      </c>
    </row>
    <row r="13" spans="1:9" x14ac:dyDescent="0.2">
      <c r="A13" s="11"/>
      <c r="B13" s="15" t="s">
        <v>14</v>
      </c>
      <c r="C13" s="24">
        <v>9.3223195536080009E-2</v>
      </c>
      <c r="I13" s="2" t="s">
        <v>39</v>
      </c>
    </row>
    <row r="14" spans="1:9" x14ac:dyDescent="0.2">
      <c r="A14" s="32"/>
      <c r="B14" s="33"/>
      <c r="C14" s="25"/>
    </row>
    <row r="15" spans="1:9" ht="15" x14ac:dyDescent="0.25">
      <c r="A15" s="8">
        <v>3</v>
      </c>
      <c r="B15" s="9" t="s">
        <v>15</v>
      </c>
      <c r="C15" s="10">
        <f t="shared" ref="C15" si="2">SUM(C16:C18)</f>
        <v>0</v>
      </c>
    </row>
    <row r="16" spans="1:9" ht="25.5" x14ac:dyDescent="0.2">
      <c r="A16" s="11" t="s">
        <v>16</v>
      </c>
      <c r="B16" s="16" t="s">
        <v>17</v>
      </c>
      <c r="C16" s="24">
        <v>0</v>
      </c>
    </row>
    <row r="17" spans="1:3" x14ac:dyDescent="0.2">
      <c r="A17" s="11" t="s">
        <v>18</v>
      </c>
      <c r="B17" s="16" t="s">
        <v>19</v>
      </c>
      <c r="C17" s="24">
        <v>0</v>
      </c>
    </row>
    <row r="18" spans="1:3" x14ac:dyDescent="0.2">
      <c r="A18" s="11" t="s">
        <v>20</v>
      </c>
      <c r="B18" s="12" t="s">
        <v>21</v>
      </c>
      <c r="C18" s="24">
        <v>0</v>
      </c>
    </row>
    <row r="19" spans="1:3" x14ac:dyDescent="0.2">
      <c r="A19" s="17"/>
      <c r="B19" s="33"/>
      <c r="C19" s="25"/>
    </row>
    <row r="20" spans="1:3" ht="15" x14ac:dyDescent="0.25">
      <c r="A20" s="18">
        <v>4</v>
      </c>
      <c r="B20" s="9" t="s">
        <v>22</v>
      </c>
      <c r="C20" s="10">
        <f t="shared" ref="C20" si="3">SUM(C21:C28)</f>
        <v>52.964909999999996</v>
      </c>
    </row>
    <row r="21" spans="1:3" x14ac:dyDescent="0.2">
      <c r="A21" s="11"/>
      <c r="B21" s="12" t="s">
        <v>23</v>
      </c>
      <c r="C21" s="24">
        <v>0</v>
      </c>
    </row>
    <row r="22" spans="1:3" x14ac:dyDescent="0.2">
      <c r="A22" s="11"/>
      <c r="B22" s="12" t="s">
        <v>24</v>
      </c>
      <c r="C22" s="24">
        <v>0</v>
      </c>
    </row>
    <row r="23" spans="1:3" x14ac:dyDescent="0.2">
      <c r="A23" s="11"/>
      <c r="B23" s="12" t="s">
        <v>25</v>
      </c>
      <c r="C23" s="24"/>
    </row>
    <row r="24" spans="1:3" x14ac:dyDescent="0.2">
      <c r="A24" s="11"/>
      <c r="B24" s="12" t="s">
        <v>26</v>
      </c>
      <c r="C24" s="24"/>
    </row>
    <row r="25" spans="1:3" x14ac:dyDescent="0.2">
      <c r="A25" s="11"/>
      <c r="B25" s="12" t="s">
        <v>27</v>
      </c>
      <c r="C25" s="24">
        <v>0</v>
      </c>
    </row>
    <row r="26" spans="1:3" x14ac:dyDescent="0.2">
      <c r="A26" s="11"/>
      <c r="B26" s="12" t="s">
        <v>28</v>
      </c>
      <c r="C26" s="24">
        <v>52.964909999999996</v>
      </c>
    </row>
    <row r="27" spans="1:3" x14ac:dyDescent="0.2">
      <c r="A27" s="11"/>
      <c r="B27" s="12" t="s">
        <v>29</v>
      </c>
      <c r="C27" s="24">
        <v>0</v>
      </c>
    </row>
    <row r="28" spans="1:3" x14ac:dyDescent="0.2">
      <c r="A28" s="11"/>
      <c r="B28" s="12" t="s">
        <v>30</v>
      </c>
      <c r="C28" s="31">
        <v>0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31</v>
      </c>
      <c r="C30" s="10">
        <f t="shared" ref="C30" si="4">SUM(C31:C32)</f>
        <v>0</v>
      </c>
    </row>
    <row r="31" spans="1:3" x14ac:dyDescent="0.2">
      <c r="A31" s="11" t="s">
        <v>16</v>
      </c>
      <c r="B31" s="12" t="s">
        <v>32</v>
      </c>
      <c r="C31" s="24"/>
    </row>
    <row r="32" spans="1:3" x14ac:dyDescent="0.2">
      <c r="A32" s="11" t="s">
        <v>18</v>
      </c>
      <c r="B32" s="12" t="s">
        <v>33</v>
      </c>
      <c r="C32" s="24"/>
    </row>
    <row r="33" spans="1:3" x14ac:dyDescent="0.2">
      <c r="A33" s="11"/>
      <c r="B33" s="12"/>
      <c r="C33" s="25"/>
    </row>
    <row r="34" spans="1:3" ht="15" x14ac:dyDescent="0.25">
      <c r="A34" s="11">
        <v>6</v>
      </c>
      <c r="B34" s="9" t="s">
        <v>34</v>
      </c>
      <c r="C34" s="23">
        <f t="shared" ref="C34" si="5">C30+C20+C15+C11+C7</f>
        <v>71.277210600887827</v>
      </c>
    </row>
    <row r="35" spans="1:3" x14ac:dyDescent="0.2">
      <c r="A35" s="11"/>
      <c r="B35" s="12"/>
      <c r="C35" s="25"/>
    </row>
    <row r="36" spans="1:3" ht="15" x14ac:dyDescent="0.25">
      <c r="A36" s="11">
        <v>7</v>
      </c>
      <c r="B36" s="9" t="s">
        <v>35</v>
      </c>
      <c r="C36" s="25"/>
    </row>
    <row r="37" spans="1:3" ht="26.25" x14ac:dyDescent="0.25">
      <c r="A37" s="11" t="s">
        <v>16</v>
      </c>
      <c r="B37" s="16" t="s">
        <v>36</v>
      </c>
      <c r="C37" s="19">
        <f t="shared" ref="C37" si="6">(C16+C20+C32)/C40</f>
        <v>8.5493462680785118E-4</v>
      </c>
    </row>
    <row r="38" spans="1:3" ht="15" x14ac:dyDescent="0.25">
      <c r="A38" s="11" t="s">
        <v>18</v>
      </c>
      <c r="B38" s="12" t="s">
        <v>40</v>
      </c>
      <c r="C38" s="19">
        <f t="shared" ref="C38" si="7">C34/C43</f>
        <v>9.9041519864504326E-4</v>
      </c>
    </row>
    <row r="39" spans="1:3" x14ac:dyDescent="0.2">
      <c r="A39" s="11"/>
      <c r="B39" s="12"/>
      <c r="C39" s="25"/>
    </row>
    <row r="40" spans="1:3" ht="15.75" thickBot="1" x14ac:dyDescent="0.3">
      <c r="A40" s="20"/>
      <c r="B40" s="21" t="s">
        <v>37</v>
      </c>
      <c r="C40" s="26">
        <v>61952</v>
      </c>
    </row>
    <row r="43" spans="1:3" x14ac:dyDescent="0.2">
      <c r="C43" s="87">
        <f>(C40+81982)/2</f>
        <v>71967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rightToLeft="1" workbookViewId="0">
      <pane xSplit="2" ySplit="6" topLeftCell="C7" activePane="bottomRight" state="frozen"/>
      <selection activeCell="I39" sqref="I39"/>
      <selection pane="topRight" activeCell="I39" sqref="I39"/>
      <selection pane="bottomLeft" activeCell="I39" sqref="I39"/>
      <selection pane="bottomRight" activeCell="C5" sqref="C5:C40"/>
    </sheetView>
  </sheetViews>
  <sheetFormatPr defaultRowHeight="14.25" x14ac:dyDescent="0.2"/>
  <cols>
    <col min="1" max="1" width="9" style="2"/>
    <col min="2" max="2" width="59.625" style="2" customWidth="1"/>
    <col min="3" max="3" width="12.125" style="2" customWidth="1"/>
    <col min="4" max="6" width="9" style="2"/>
    <col min="7" max="7" width="9" style="2" customWidth="1"/>
    <col min="8" max="8" width="20.5" style="2" hidden="1" customWidth="1"/>
    <col min="9" max="9" width="9" style="2" customWidth="1"/>
    <col min="10" max="16384" width="9" style="2"/>
  </cols>
  <sheetData>
    <row r="1" spans="1:8" ht="15" x14ac:dyDescent="0.25">
      <c r="A1" s="1"/>
      <c r="B1" s="34" t="s">
        <v>95</v>
      </c>
      <c r="H1" s="2" t="s">
        <v>1</v>
      </c>
    </row>
    <row r="2" spans="1:8" x14ac:dyDescent="0.2">
      <c r="A2" s="4"/>
      <c r="B2" s="83" t="s">
        <v>96</v>
      </c>
      <c r="C2" s="3">
        <v>44561</v>
      </c>
    </row>
    <row r="3" spans="1:8" ht="15" x14ac:dyDescent="0.25">
      <c r="A3" s="5"/>
      <c r="B3" s="84" t="s">
        <v>2</v>
      </c>
      <c r="C3" s="6"/>
      <c r="H3" s="2" t="s">
        <v>3</v>
      </c>
    </row>
    <row r="4" spans="1:8" ht="15.75" thickBot="1" x14ac:dyDescent="0.3">
      <c r="A4" s="7"/>
      <c r="B4" s="85" t="s">
        <v>97</v>
      </c>
      <c r="C4" s="86"/>
      <c r="H4" s="2" t="s">
        <v>0</v>
      </c>
    </row>
    <row r="5" spans="1:8" x14ac:dyDescent="0.2">
      <c r="A5" s="88"/>
      <c r="B5" s="90"/>
      <c r="C5" s="94" t="s">
        <v>4</v>
      </c>
      <c r="H5" s="2" t="s">
        <v>5</v>
      </c>
    </row>
    <row r="6" spans="1:8" x14ac:dyDescent="0.2">
      <c r="A6" s="89"/>
      <c r="B6" s="91"/>
      <c r="C6" s="95"/>
      <c r="H6" s="2" t="s">
        <v>6</v>
      </c>
    </row>
    <row r="7" spans="1:8" ht="15" x14ac:dyDescent="0.25">
      <c r="A7" s="8">
        <v>1</v>
      </c>
      <c r="B7" s="9" t="s">
        <v>7</v>
      </c>
      <c r="C7" s="10">
        <f>SUM(C8:C9)</f>
        <v>107.43167036800351</v>
      </c>
      <c r="H7" s="2" t="s">
        <v>8</v>
      </c>
    </row>
    <row r="8" spans="1:8" x14ac:dyDescent="0.2">
      <c r="A8" s="11"/>
      <c r="B8" s="12" t="s">
        <v>9</v>
      </c>
      <c r="C8" s="13">
        <f>'9896'!C8+'9897'!C8+'9898'!C8+'9895'!C8</f>
        <v>0</v>
      </c>
      <c r="H8" s="2" t="s">
        <v>10</v>
      </c>
    </row>
    <row r="9" spans="1:8" x14ac:dyDescent="0.2">
      <c r="A9" s="11"/>
      <c r="B9" s="12" t="s">
        <v>11</v>
      </c>
      <c r="C9" s="13">
        <f>'9896'!C9+'9897'!C9+'9898'!C9+'9895'!C9</f>
        <v>107.43167036800351</v>
      </c>
      <c r="H9" s="2">
        <v>164</v>
      </c>
    </row>
    <row r="10" spans="1:8" x14ac:dyDescent="0.2">
      <c r="A10" s="11"/>
      <c r="B10" s="12"/>
      <c r="C10" s="14"/>
      <c r="H10" s="2">
        <v>167</v>
      </c>
    </row>
    <row r="11" spans="1:8" ht="15" x14ac:dyDescent="0.25">
      <c r="A11" s="8">
        <v>2</v>
      </c>
      <c r="B11" s="9" t="s">
        <v>12</v>
      </c>
      <c r="C11" s="10">
        <f>SUM(C12:C13)</f>
        <v>13.628512972975827</v>
      </c>
      <c r="H11" s="2">
        <v>394</v>
      </c>
    </row>
    <row r="12" spans="1:8" x14ac:dyDescent="0.2">
      <c r="A12" s="11"/>
      <c r="B12" s="15" t="s">
        <v>13</v>
      </c>
      <c r="C12" s="13">
        <f>'9896'!C12+'9897'!C12+'9898'!C12+'9895'!C12</f>
        <v>0</v>
      </c>
      <c r="H12" s="2" t="s">
        <v>38</v>
      </c>
    </row>
    <row r="13" spans="1:8" x14ac:dyDescent="0.2">
      <c r="A13" s="11"/>
      <c r="B13" s="15" t="s">
        <v>14</v>
      </c>
      <c r="C13" s="13">
        <f>'9896'!C13+'9897'!C13+'9898'!C13+'9895'!C13</f>
        <v>13.628512972975827</v>
      </c>
      <c r="H13" s="2" t="s">
        <v>39</v>
      </c>
    </row>
    <row r="14" spans="1:8" x14ac:dyDescent="0.2">
      <c r="A14" s="27"/>
      <c r="B14" s="28"/>
      <c r="C14" s="14"/>
    </row>
    <row r="15" spans="1:8" ht="15" x14ac:dyDescent="0.25">
      <c r="A15" s="8">
        <v>3</v>
      </c>
      <c r="B15" s="9" t="s">
        <v>15</v>
      </c>
      <c r="C15" s="10">
        <f>SUM(C16:C18)</f>
        <v>21.201661972450157</v>
      </c>
    </row>
    <row r="16" spans="1:8" ht="25.5" x14ac:dyDescent="0.2">
      <c r="A16" s="11" t="s">
        <v>16</v>
      </c>
      <c r="B16" s="16" t="s">
        <v>17</v>
      </c>
      <c r="C16" s="13">
        <f>'9896'!C16+'9897'!C16+'9898'!C16+'9895'!C16</f>
        <v>16.728143392849688</v>
      </c>
    </row>
    <row r="17" spans="1:3" x14ac:dyDescent="0.2">
      <c r="A17" s="11" t="s">
        <v>18</v>
      </c>
      <c r="B17" s="16" t="s">
        <v>19</v>
      </c>
      <c r="C17" s="30">
        <f>'9896'!C17+'9897'!C17+'9898'!C17+'9895'!C17</f>
        <v>0</v>
      </c>
    </row>
    <row r="18" spans="1:3" x14ac:dyDescent="0.2">
      <c r="A18" s="11" t="s">
        <v>20</v>
      </c>
      <c r="B18" s="12" t="s">
        <v>21</v>
      </c>
      <c r="C18" s="13">
        <f>'9896'!C18+'9897'!C18+'9898'!C18+'9895'!C18-0.15</f>
        <v>4.4735185796004693</v>
      </c>
    </row>
    <row r="19" spans="1:3" x14ac:dyDescent="0.2">
      <c r="A19" s="17"/>
      <c r="B19" s="28"/>
      <c r="C19" s="14"/>
    </row>
    <row r="20" spans="1:3" ht="15" x14ac:dyDescent="0.25">
      <c r="A20" s="18">
        <v>4</v>
      </c>
      <c r="B20" s="9" t="s">
        <v>22</v>
      </c>
      <c r="C20" s="10">
        <f>SUM(C21:C28)</f>
        <v>343.27883450936588</v>
      </c>
    </row>
    <row r="21" spans="1:3" x14ac:dyDescent="0.2">
      <c r="A21" s="11"/>
      <c r="B21" s="12" t="s">
        <v>23</v>
      </c>
      <c r="C21" s="13">
        <f>'9896'!C21+'9897'!C21+'9898'!C21+'9895'!C21</f>
        <v>12.297333054983552</v>
      </c>
    </row>
    <row r="22" spans="1:3" x14ac:dyDescent="0.2">
      <c r="A22" s="11"/>
      <c r="B22" s="12" t="s">
        <v>24</v>
      </c>
      <c r="C22" s="13">
        <f>'9896'!C22+'9897'!C22+'9898'!C22+'9895'!C22+0.1</f>
        <v>148.51156793830484</v>
      </c>
    </row>
    <row r="23" spans="1:3" x14ac:dyDescent="0.2">
      <c r="A23" s="11"/>
      <c r="B23" s="12" t="s">
        <v>25</v>
      </c>
      <c r="C23" s="13">
        <f>'9896'!C23+'9897'!C23+'9898'!C23+'9895'!C23</f>
        <v>0</v>
      </c>
    </row>
    <row r="24" spans="1:3" x14ac:dyDescent="0.2">
      <c r="A24" s="11"/>
      <c r="B24" s="12" t="s">
        <v>26</v>
      </c>
      <c r="C24" s="13">
        <f>'9896'!C24+'9897'!C24+'9898'!C24+'9895'!C24</f>
        <v>0</v>
      </c>
    </row>
    <row r="25" spans="1:3" x14ac:dyDescent="0.2">
      <c r="A25" s="11"/>
      <c r="B25" s="12" t="s">
        <v>27</v>
      </c>
      <c r="C25" s="13">
        <f>'9896'!C25+'9897'!C25+'9898'!C25+'9895'!C25</f>
        <v>1.1360896723077401</v>
      </c>
    </row>
    <row r="26" spans="1:3" x14ac:dyDescent="0.2">
      <c r="A26" s="11"/>
      <c r="B26" s="12" t="s">
        <v>28</v>
      </c>
      <c r="C26" s="13">
        <f>'9896'!C26+'9897'!C26+'9898'!C26+'9895'!C26</f>
        <v>123.01641414200208</v>
      </c>
    </row>
    <row r="27" spans="1:3" x14ac:dyDescent="0.2">
      <c r="A27" s="11"/>
      <c r="B27" s="12" t="s">
        <v>29</v>
      </c>
      <c r="C27" s="13">
        <f>'9896'!C27+'9897'!C27+'9898'!C27+'9895'!C27</f>
        <v>0</v>
      </c>
    </row>
    <row r="28" spans="1:3" x14ac:dyDescent="0.2">
      <c r="A28" s="11"/>
      <c r="B28" s="12" t="s">
        <v>30</v>
      </c>
      <c r="C28" s="13">
        <f>'9896'!C28+'9897'!C28+'9898'!C28+'9895'!C28</f>
        <v>58.317429701767665</v>
      </c>
    </row>
    <row r="29" spans="1:3" x14ac:dyDescent="0.2">
      <c r="A29" s="11"/>
      <c r="B29" s="12"/>
      <c r="C29" s="14"/>
    </row>
    <row r="30" spans="1:3" ht="15" x14ac:dyDescent="0.25">
      <c r="A30" s="11">
        <v>5</v>
      </c>
      <c r="B30" s="9" t="s">
        <v>31</v>
      </c>
      <c r="C30" s="10">
        <f>SUM(C31:C32)</f>
        <v>0</v>
      </c>
    </row>
    <row r="31" spans="1:3" x14ac:dyDescent="0.2">
      <c r="A31" s="11" t="s">
        <v>16</v>
      </c>
      <c r="B31" s="12" t="s">
        <v>32</v>
      </c>
      <c r="C31" s="13">
        <f>'9896'!C31+'9897'!C31+'9898'!C31+'9895'!C31</f>
        <v>0</v>
      </c>
    </row>
    <row r="32" spans="1:3" x14ac:dyDescent="0.2">
      <c r="A32" s="11" t="s">
        <v>18</v>
      </c>
      <c r="B32" s="12" t="s">
        <v>33</v>
      </c>
      <c r="C32" s="13">
        <f>'9896'!C32+'9897'!C32+'9898'!C32+'9895'!C32</f>
        <v>0</v>
      </c>
    </row>
    <row r="33" spans="1:3" x14ac:dyDescent="0.2">
      <c r="A33" s="11"/>
      <c r="B33" s="12"/>
      <c r="C33" s="14"/>
    </row>
    <row r="34" spans="1:3" ht="15" x14ac:dyDescent="0.25">
      <c r="A34" s="11">
        <v>6</v>
      </c>
      <c r="B34" s="9" t="s">
        <v>34</v>
      </c>
      <c r="C34" s="23">
        <f>C30+C20+C15+C11+C7-0.1</f>
        <v>485.44067982279535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35</v>
      </c>
      <c r="C36" s="14"/>
    </row>
    <row r="37" spans="1:3" ht="26.25" x14ac:dyDescent="0.25">
      <c r="A37" s="11" t="s">
        <v>16</v>
      </c>
      <c r="B37" s="16" t="s">
        <v>36</v>
      </c>
      <c r="C37" s="19">
        <f>(C16+C20+C32)/C40</f>
        <v>7.932062712805749E-4</v>
      </c>
    </row>
    <row r="38" spans="1:3" ht="15" x14ac:dyDescent="0.25">
      <c r="A38" s="11" t="s">
        <v>18</v>
      </c>
      <c r="B38" s="12" t="s">
        <v>40</v>
      </c>
      <c r="C38" s="19">
        <f>C34/C43</f>
        <v>9.3167283985320828E-4</v>
      </c>
    </row>
    <row r="39" spans="1:3" x14ac:dyDescent="0.2">
      <c r="A39" s="11"/>
      <c r="B39" s="12"/>
      <c r="C39" s="14"/>
    </row>
    <row r="40" spans="1:3" ht="15.75" thickBot="1" x14ac:dyDescent="0.3">
      <c r="A40" s="20"/>
      <c r="B40" s="21" t="s">
        <v>37</v>
      </c>
      <c r="C40" s="22">
        <f>'9896'!C40+'9897'!C40+'9898'!C40+'9895'!C40</f>
        <v>453863</v>
      </c>
    </row>
    <row r="43" spans="1:3" x14ac:dyDescent="0.2">
      <c r="C43" s="87">
        <f>'9896'!C43+'9897'!C43+'9898'!C43+'9895'!C43</f>
        <v>521042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rightToLeft="1" topLeftCell="A31" workbookViewId="0">
      <selection activeCell="H70" sqref="H70"/>
    </sheetView>
  </sheetViews>
  <sheetFormatPr defaultRowHeight="14.25" x14ac:dyDescent="0.2"/>
  <cols>
    <col min="1" max="1" width="4.5" customWidth="1"/>
    <col min="2" max="2" width="8.75" customWidth="1"/>
    <col min="3" max="3" width="34.375" bestFit="1" customWidth="1"/>
    <col min="4" max="4" width="11" customWidth="1"/>
  </cols>
  <sheetData>
    <row r="1" spans="1:4" ht="15" x14ac:dyDescent="0.25">
      <c r="A1" s="34" t="s">
        <v>95</v>
      </c>
      <c r="B1" s="34"/>
    </row>
    <row r="2" spans="1:4" x14ac:dyDescent="0.2">
      <c r="A2" s="35" t="s">
        <v>98</v>
      </c>
      <c r="B2" s="36"/>
      <c r="C2" s="37"/>
      <c r="D2" s="3">
        <v>44561</v>
      </c>
    </row>
    <row r="3" spans="1:4" x14ac:dyDescent="0.2">
      <c r="A3" s="35" t="s">
        <v>2</v>
      </c>
      <c r="B3" s="35"/>
      <c r="C3" s="38"/>
    </row>
    <row r="4" spans="1:4" ht="15.75" thickBot="1" x14ac:dyDescent="0.3">
      <c r="A4" s="85" t="s">
        <v>99</v>
      </c>
    </row>
    <row r="5" spans="1:4" ht="15" customHeight="1" x14ac:dyDescent="0.2">
      <c r="A5" s="39" t="s">
        <v>41</v>
      </c>
      <c r="B5" s="40"/>
      <c r="C5" s="41"/>
      <c r="D5" s="42" t="s">
        <v>4</v>
      </c>
    </row>
    <row r="6" spans="1:4" x14ac:dyDescent="0.2">
      <c r="A6" s="43" t="s">
        <v>42</v>
      </c>
      <c r="B6" s="44"/>
      <c r="C6" s="45"/>
      <c r="D6" s="46"/>
    </row>
    <row r="7" spans="1:4" x14ac:dyDescent="0.2">
      <c r="A7" s="47"/>
      <c r="B7" s="48">
        <v>1</v>
      </c>
      <c r="C7" s="49" t="s">
        <v>43</v>
      </c>
      <c r="D7" s="50">
        <v>0</v>
      </c>
    </row>
    <row r="8" spans="1:4" x14ac:dyDescent="0.2">
      <c r="A8" s="47"/>
      <c r="B8" s="48">
        <v>2</v>
      </c>
      <c r="C8" s="49" t="s">
        <v>43</v>
      </c>
      <c r="D8" s="50">
        <v>0</v>
      </c>
    </row>
    <row r="9" spans="1:4" x14ac:dyDescent="0.2">
      <c r="A9" s="47"/>
      <c r="B9" s="48">
        <v>3</v>
      </c>
      <c r="C9" s="49" t="s">
        <v>43</v>
      </c>
      <c r="D9" s="50">
        <v>0</v>
      </c>
    </row>
    <row r="10" spans="1:4" x14ac:dyDescent="0.2">
      <c r="A10" s="51" t="s">
        <v>44</v>
      </c>
      <c r="B10" s="52"/>
      <c r="C10" s="53"/>
      <c r="D10" s="46"/>
    </row>
    <row r="11" spans="1:4" x14ac:dyDescent="0.2">
      <c r="A11" s="54"/>
      <c r="B11" s="55">
        <v>1</v>
      </c>
      <c r="C11" s="49" t="s">
        <v>45</v>
      </c>
      <c r="D11" s="50">
        <v>82.109092395894876</v>
      </c>
    </row>
    <row r="12" spans="1:4" x14ac:dyDescent="0.2">
      <c r="A12" s="54"/>
      <c r="B12" s="48">
        <v>2</v>
      </c>
      <c r="C12" s="49" t="s">
        <v>46</v>
      </c>
      <c r="D12" s="50">
        <v>13.464219664213619</v>
      </c>
    </row>
    <row r="13" spans="1:4" x14ac:dyDescent="0.2">
      <c r="A13" s="54"/>
      <c r="B13" s="55">
        <v>3</v>
      </c>
      <c r="C13" s="49" t="s">
        <v>47</v>
      </c>
      <c r="D13" s="50">
        <v>11.85835830789501</v>
      </c>
    </row>
    <row r="14" spans="1:4" x14ac:dyDescent="0.2">
      <c r="A14" s="54"/>
      <c r="B14" s="48">
        <v>4</v>
      </c>
      <c r="C14" s="49" t="s">
        <v>43</v>
      </c>
      <c r="D14" s="50">
        <v>0</v>
      </c>
    </row>
    <row r="15" spans="1:4" x14ac:dyDescent="0.2">
      <c r="A15" s="54"/>
      <c r="B15" s="55">
        <v>5</v>
      </c>
      <c r="C15" s="49" t="s">
        <v>43</v>
      </c>
      <c r="D15" s="50">
        <v>0</v>
      </c>
    </row>
    <row r="16" spans="1:4" x14ac:dyDescent="0.2">
      <c r="A16" s="54"/>
      <c r="B16" s="48">
        <v>6</v>
      </c>
      <c r="C16" s="49" t="s">
        <v>43</v>
      </c>
      <c r="D16" s="50">
        <v>0</v>
      </c>
    </row>
    <row r="17" spans="1:5" x14ac:dyDescent="0.2">
      <c r="A17" s="54"/>
      <c r="B17" s="55">
        <v>7</v>
      </c>
      <c r="C17" s="49" t="s">
        <v>43</v>
      </c>
      <c r="D17" s="50">
        <v>0</v>
      </c>
    </row>
    <row r="18" spans="1:5" x14ac:dyDescent="0.2">
      <c r="A18" s="54"/>
      <c r="B18" s="48">
        <v>8</v>
      </c>
      <c r="C18" s="49" t="s">
        <v>43</v>
      </c>
      <c r="D18" s="50">
        <v>0</v>
      </c>
    </row>
    <row r="19" spans="1:5" x14ac:dyDescent="0.2">
      <c r="A19" s="56" t="s">
        <v>48</v>
      </c>
      <c r="B19" s="52"/>
      <c r="C19" s="57"/>
      <c r="D19" s="58">
        <f>SUM(D7:D18)</f>
        <v>107.43167036800349</v>
      </c>
    </row>
    <row r="20" spans="1:5" x14ac:dyDescent="0.2">
      <c r="A20" s="56"/>
      <c r="B20" s="59"/>
      <c r="C20" s="59"/>
      <c r="D20" s="46"/>
    </row>
    <row r="21" spans="1:5" x14ac:dyDescent="0.2">
      <c r="A21" s="56" t="s">
        <v>49</v>
      </c>
      <c r="B21" s="59"/>
      <c r="C21" s="45"/>
      <c r="D21" s="46"/>
    </row>
    <row r="22" spans="1:5" x14ac:dyDescent="0.2">
      <c r="A22" s="56" t="s">
        <v>42</v>
      </c>
      <c r="B22" s="59"/>
      <c r="C22" s="53"/>
      <c r="D22" s="60"/>
    </row>
    <row r="23" spans="1:5" x14ac:dyDescent="0.2">
      <c r="A23" s="61"/>
      <c r="B23" s="49">
        <v>1</v>
      </c>
      <c r="C23" s="49" t="s">
        <v>43</v>
      </c>
      <c r="D23" s="50">
        <v>0</v>
      </c>
    </row>
    <row r="24" spans="1:5" x14ac:dyDescent="0.2">
      <c r="A24" s="61"/>
      <c r="B24" s="49">
        <v>2</v>
      </c>
      <c r="C24" s="49" t="s">
        <v>43</v>
      </c>
      <c r="D24" s="50">
        <v>0</v>
      </c>
    </row>
    <row r="25" spans="1:5" x14ac:dyDescent="0.2">
      <c r="A25" s="61"/>
      <c r="B25" s="49">
        <v>3</v>
      </c>
      <c r="C25" s="49" t="s">
        <v>43</v>
      </c>
      <c r="D25" s="50">
        <v>0</v>
      </c>
    </row>
    <row r="26" spans="1:5" x14ac:dyDescent="0.2">
      <c r="A26" s="56" t="s">
        <v>44</v>
      </c>
      <c r="B26" s="59"/>
      <c r="C26" s="53"/>
      <c r="D26" s="46"/>
    </row>
    <row r="27" spans="1:5" x14ac:dyDescent="0.2">
      <c r="A27" s="61"/>
      <c r="B27" s="49">
        <v>1</v>
      </c>
      <c r="C27" s="49" t="s">
        <v>50</v>
      </c>
      <c r="D27" s="50">
        <v>11.396753424138661</v>
      </c>
      <c r="E27" s="62"/>
    </row>
    <row r="28" spans="1:5" x14ac:dyDescent="0.2">
      <c r="A28" s="61"/>
      <c r="B28" s="49">
        <v>2</v>
      </c>
      <c r="C28" s="49" t="s">
        <v>51</v>
      </c>
      <c r="D28" s="50">
        <v>1.6747208827664701</v>
      </c>
    </row>
    <row r="29" spans="1:5" x14ac:dyDescent="0.2">
      <c r="A29" s="61"/>
      <c r="B29" s="49">
        <v>3</v>
      </c>
      <c r="C29" s="49" t="s">
        <v>52</v>
      </c>
      <c r="D29" s="50">
        <f>0.42722193198344+0.1</f>
        <v>0.52722193198344003</v>
      </c>
    </row>
    <row r="30" spans="1:5" x14ac:dyDescent="0.2">
      <c r="A30" s="61"/>
      <c r="B30" s="49">
        <v>4</v>
      </c>
      <c r="C30" s="49" t="s">
        <v>53</v>
      </c>
      <c r="D30" s="50">
        <v>0.11346056304134999</v>
      </c>
    </row>
    <row r="31" spans="1:5" x14ac:dyDescent="0.2">
      <c r="A31" s="61"/>
      <c r="B31" s="49">
        <v>5</v>
      </c>
      <c r="C31" s="49" t="s">
        <v>45</v>
      </c>
      <c r="D31" s="50">
        <v>1.6356171045911139E-2</v>
      </c>
    </row>
    <row r="32" spans="1:5" x14ac:dyDescent="0.2">
      <c r="A32" s="61"/>
      <c r="B32" s="49">
        <v>6</v>
      </c>
      <c r="C32" s="49" t="s">
        <v>43</v>
      </c>
      <c r="D32" s="50">
        <v>0</v>
      </c>
    </row>
    <row r="33" spans="1:4" x14ac:dyDescent="0.2">
      <c r="A33" s="61"/>
      <c r="B33" s="49">
        <v>7</v>
      </c>
      <c r="C33" s="49" t="s">
        <v>43</v>
      </c>
      <c r="D33" s="50">
        <v>0</v>
      </c>
    </row>
    <row r="34" spans="1:4" x14ac:dyDescent="0.2">
      <c r="A34" s="61"/>
      <c r="B34" s="49">
        <v>8</v>
      </c>
      <c r="C34" s="49" t="s">
        <v>43</v>
      </c>
      <c r="D34" s="50">
        <v>0</v>
      </c>
    </row>
    <row r="35" spans="1:4" x14ac:dyDescent="0.2">
      <c r="A35" s="56" t="s">
        <v>54</v>
      </c>
      <c r="B35" s="52"/>
      <c r="C35" s="57"/>
      <c r="D35" s="58">
        <f>SUM(D23:D34)</f>
        <v>13.728512972975834</v>
      </c>
    </row>
    <row r="36" spans="1:4" x14ac:dyDescent="0.2">
      <c r="A36" s="56"/>
      <c r="B36" s="59"/>
      <c r="C36" s="59"/>
      <c r="D36" s="46"/>
    </row>
    <row r="37" spans="1:4" x14ac:dyDescent="0.2">
      <c r="A37" s="56" t="s">
        <v>55</v>
      </c>
      <c r="B37" s="52"/>
      <c r="C37" s="57"/>
      <c r="D37" s="46"/>
    </row>
    <row r="38" spans="1:4" x14ac:dyDescent="0.2">
      <c r="A38" s="54"/>
      <c r="B38" s="55">
        <v>1</v>
      </c>
      <c r="C38" s="63" t="s">
        <v>56</v>
      </c>
      <c r="D38" s="50">
        <v>8.0589039598437093</v>
      </c>
    </row>
    <row r="39" spans="1:4" x14ac:dyDescent="0.2">
      <c r="A39" s="54"/>
      <c r="B39" s="55">
        <v>2</v>
      </c>
      <c r="C39" s="63" t="s">
        <v>57</v>
      </c>
      <c r="D39" s="50">
        <v>5.0481194330059802</v>
      </c>
    </row>
    <row r="40" spans="1:4" x14ac:dyDescent="0.2">
      <c r="A40" s="54"/>
      <c r="B40" s="55">
        <v>3</v>
      </c>
      <c r="C40" s="63" t="s">
        <v>58</v>
      </c>
      <c r="D40" s="50">
        <v>2.0101299999999998</v>
      </c>
    </row>
    <row r="41" spans="1:4" x14ac:dyDescent="0.2">
      <c r="A41" s="54"/>
      <c r="B41" s="55">
        <v>4</v>
      </c>
      <c r="C41" s="63" t="s">
        <v>59</v>
      </c>
      <c r="D41" s="50">
        <v>1.7109900000000002</v>
      </c>
    </row>
    <row r="42" spans="1:4" x14ac:dyDescent="0.2">
      <c r="A42" s="54"/>
      <c r="B42" s="55">
        <v>5</v>
      </c>
      <c r="C42" s="63" t="s">
        <v>43</v>
      </c>
      <c r="D42" s="50">
        <v>0</v>
      </c>
    </row>
    <row r="43" spans="1:4" x14ac:dyDescent="0.2">
      <c r="A43" s="54"/>
      <c r="B43" s="55">
        <v>6</v>
      </c>
      <c r="C43" s="63" t="s">
        <v>43</v>
      </c>
      <c r="D43" s="50">
        <v>0</v>
      </c>
    </row>
    <row r="44" spans="1:4" x14ac:dyDescent="0.2">
      <c r="A44" s="54"/>
      <c r="B44" s="55">
        <v>7</v>
      </c>
      <c r="C44" s="63" t="s">
        <v>43</v>
      </c>
      <c r="D44" s="50">
        <v>0</v>
      </c>
    </row>
    <row r="45" spans="1:4" x14ac:dyDescent="0.2">
      <c r="A45" s="54"/>
      <c r="B45" s="48">
        <v>8</v>
      </c>
      <c r="C45" s="63" t="s">
        <v>43</v>
      </c>
      <c r="D45" s="50">
        <v>0</v>
      </c>
    </row>
    <row r="46" spans="1:4" x14ac:dyDescent="0.2">
      <c r="A46" s="56" t="s">
        <v>60</v>
      </c>
      <c r="B46" s="52"/>
      <c r="C46" s="57"/>
      <c r="D46" s="58">
        <v>16.82814339284969</v>
      </c>
    </row>
    <row r="47" spans="1:4" x14ac:dyDescent="0.2">
      <c r="A47" s="56"/>
      <c r="B47" s="59"/>
      <c r="C47" s="59"/>
      <c r="D47" s="46"/>
    </row>
    <row r="48" spans="1:4" x14ac:dyDescent="0.2">
      <c r="A48" s="56" t="s">
        <v>61</v>
      </c>
      <c r="B48" s="52"/>
      <c r="C48" s="57"/>
      <c r="D48" s="46"/>
    </row>
    <row r="49" spans="1:4" x14ac:dyDescent="0.2">
      <c r="A49" s="54"/>
      <c r="B49" s="55">
        <v>1</v>
      </c>
      <c r="C49" s="63" t="s">
        <v>62</v>
      </c>
      <c r="D49" s="50">
        <f>1.47973387841512-0.2</f>
        <v>1.27973387841512</v>
      </c>
    </row>
    <row r="50" spans="1:4" x14ac:dyDescent="0.2">
      <c r="A50" s="54"/>
      <c r="B50" s="55">
        <v>2</v>
      </c>
      <c r="C50" s="63" t="s">
        <v>63</v>
      </c>
      <c r="D50" s="50">
        <v>1.1684973709564659</v>
      </c>
    </row>
    <row r="51" spans="1:4" x14ac:dyDescent="0.2">
      <c r="A51" s="54"/>
      <c r="B51" s="55">
        <v>3</v>
      </c>
      <c r="C51" s="63" t="s">
        <v>64</v>
      </c>
      <c r="D51" s="50">
        <v>1.1524742787934916</v>
      </c>
    </row>
    <row r="52" spans="1:4" x14ac:dyDescent="0.2">
      <c r="A52" s="54"/>
      <c r="B52" s="55">
        <v>4</v>
      </c>
      <c r="C52" s="63" t="s">
        <v>65</v>
      </c>
      <c r="D52" s="50">
        <v>0.5698670514353964</v>
      </c>
    </row>
    <row r="53" spans="1:4" x14ac:dyDescent="0.2">
      <c r="A53" s="54"/>
      <c r="B53" s="55">
        <v>5</v>
      </c>
      <c r="C53" s="63" t="s">
        <v>66</v>
      </c>
      <c r="D53" s="50">
        <v>0.23274999999999998</v>
      </c>
    </row>
    <row r="54" spans="1:4" x14ac:dyDescent="0.2">
      <c r="A54" s="54"/>
      <c r="B54" s="55">
        <v>6</v>
      </c>
      <c r="C54" s="63" t="s">
        <v>67</v>
      </c>
      <c r="D54" s="50">
        <v>2.538000000000043E-2</v>
      </c>
    </row>
    <row r="55" spans="1:4" x14ac:dyDescent="0.2">
      <c r="A55" s="54"/>
      <c r="B55" s="55">
        <v>7</v>
      </c>
      <c r="C55" s="63" t="s">
        <v>43</v>
      </c>
      <c r="D55" s="50">
        <v>0</v>
      </c>
    </row>
    <row r="56" spans="1:4" x14ac:dyDescent="0.2">
      <c r="A56" s="54"/>
      <c r="B56" s="55">
        <v>8</v>
      </c>
      <c r="C56" s="63" t="s">
        <v>43</v>
      </c>
      <c r="D56" s="50">
        <v>0</v>
      </c>
    </row>
    <row r="57" spans="1:4" x14ac:dyDescent="0.2">
      <c r="A57" s="56" t="s">
        <v>21</v>
      </c>
      <c r="B57" s="59"/>
      <c r="C57" s="59"/>
      <c r="D57" s="58">
        <f>SUM(D49:D56)</f>
        <v>4.4287025796004746</v>
      </c>
    </row>
    <row r="58" spans="1:4" x14ac:dyDescent="0.2">
      <c r="A58" s="56"/>
      <c r="B58" s="59"/>
      <c r="C58" s="59"/>
      <c r="D58" s="46"/>
    </row>
    <row r="59" spans="1:4" x14ac:dyDescent="0.2">
      <c r="A59" s="56" t="s">
        <v>68</v>
      </c>
      <c r="B59" s="59"/>
      <c r="C59" s="59"/>
      <c r="D59" s="46"/>
    </row>
    <row r="60" spans="1:4" x14ac:dyDescent="0.2">
      <c r="A60" s="54"/>
      <c r="B60" s="55">
        <v>1</v>
      </c>
      <c r="C60" s="63" t="s">
        <v>45</v>
      </c>
      <c r="D60" s="50"/>
    </row>
    <row r="61" spans="1:4" x14ac:dyDescent="0.2">
      <c r="A61" s="54"/>
      <c r="B61" s="55"/>
      <c r="C61" s="59" t="s">
        <v>69</v>
      </c>
      <c r="D61" s="58"/>
    </row>
    <row r="62" spans="1:4" x14ac:dyDescent="0.2">
      <c r="A62" s="56"/>
      <c r="B62" s="59"/>
      <c r="C62" s="63"/>
      <c r="D62" s="46"/>
    </row>
    <row r="63" spans="1:4" x14ac:dyDescent="0.2">
      <c r="A63" s="56" t="s">
        <v>70</v>
      </c>
      <c r="B63" s="59"/>
      <c r="C63" s="59"/>
      <c r="D63" s="46"/>
    </row>
    <row r="64" spans="1:4" x14ac:dyDescent="0.2">
      <c r="A64" s="54"/>
      <c r="B64" s="55">
        <v>1</v>
      </c>
      <c r="C64" s="63" t="s">
        <v>71</v>
      </c>
      <c r="D64" s="50"/>
    </row>
    <row r="65" spans="1:4" x14ac:dyDescent="0.2">
      <c r="A65" s="54"/>
      <c r="B65" s="55"/>
      <c r="C65" s="59" t="s">
        <v>33</v>
      </c>
      <c r="D65" s="58"/>
    </row>
    <row r="66" spans="1:4" x14ac:dyDescent="0.2">
      <c r="A66" s="54"/>
      <c r="B66" s="55"/>
      <c r="C66" s="59"/>
      <c r="D66" s="46"/>
    </row>
    <row r="67" spans="1:4" x14ac:dyDescent="0.2">
      <c r="A67" s="56"/>
      <c r="B67" s="59"/>
      <c r="C67" s="59" t="s">
        <v>72</v>
      </c>
      <c r="D67" s="58">
        <f>D65+D61+D57+D46+D35+D19</f>
        <v>142.41702931342951</v>
      </c>
    </row>
    <row r="68" spans="1:4" x14ac:dyDescent="0.2">
      <c r="A68" s="56"/>
      <c r="B68" s="59"/>
      <c r="C68" s="59"/>
      <c r="D68" s="46"/>
    </row>
    <row r="69" spans="1:4" ht="15.75" thickBot="1" x14ac:dyDescent="0.3">
      <c r="A69" s="64"/>
      <c r="B69" s="65"/>
      <c r="C69" s="66" t="s">
        <v>37</v>
      </c>
      <c r="D69" s="22">
        <f>'מגדל חסכון לילד- נספח 1'!C40</f>
        <v>453863</v>
      </c>
    </row>
    <row r="71" spans="1:4" x14ac:dyDescent="0.2">
      <c r="D71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rightToLeft="1" topLeftCell="A34" workbookViewId="0">
      <selection activeCell="L61" sqref="L61"/>
    </sheetView>
  </sheetViews>
  <sheetFormatPr defaultRowHeight="14.25" x14ac:dyDescent="0.2"/>
  <cols>
    <col min="1" max="1" width="4.5" customWidth="1"/>
    <col min="2" max="2" width="50" customWidth="1"/>
    <col min="3" max="3" width="9.875" bestFit="1" customWidth="1"/>
  </cols>
  <sheetData>
    <row r="1" spans="1:3" ht="15" x14ac:dyDescent="0.25">
      <c r="A1" s="34" t="s">
        <v>95</v>
      </c>
      <c r="B1" s="36"/>
    </row>
    <row r="2" spans="1:3" x14ac:dyDescent="0.2">
      <c r="A2" s="35" t="s">
        <v>100</v>
      </c>
      <c r="B2" s="36"/>
      <c r="C2" s="3">
        <v>44561</v>
      </c>
    </row>
    <row r="3" spans="1:3" x14ac:dyDescent="0.2">
      <c r="A3" s="35" t="s">
        <v>2</v>
      </c>
      <c r="B3" s="35"/>
      <c r="C3" s="38"/>
    </row>
    <row r="4" spans="1:3" ht="15.75" thickBot="1" x14ac:dyDescent="0.3">
      <c r="A4" s="85" t="s">
        <v>99</v>
      </c>
    </row>
    <row r="5" spans="1:3" x14ac:dyDescent="0.2">
      <c r="A5" s="68"/>
      <c r="B5" s="69"/>
      <c r="C5" s="70" t="s">
        <v>4</v>
      </c>
    </row>
    <row r="6" spans="1:3" x14ac:dyDescent="0.2">
      <c r="A6" s="56" t="s">
        <v>73</v>
      </c>
      <c r="B6" s="53"/>
      <c r="C6" s="71"/>
    </row>
    <row r="7" spans="1:3" x14ac:dyDescent="0.2">
      <c r="A7" s="54">
        <v>1</v>
      </c>
      <c r="B7" s="72" t="s">
        <v>56</v>
      </c>
      <c r="C7" s="73">
        <f>120.393594712154+0.15</f>
        <v>120.543594712154</v>
      </c>
    </row>
    <row r="8" spans="1:3" x14ac:dyDescent="0.2">
      <c r="A8" s="54">
        <v>2</v>
      </c>
      <c r="B8" s="72" t="s">
        <v>74</v>
      </c>
      <c r="C8" s="73">
        <v>20.391367085535769</v>
      </c>
    </row>
    <row r="9" spans="1:3" x14ac:dyDescent="0.2">
      <c r="A9" s="54">
        <v>3</v>
      </c>
      <c r="B9" s="72" t="s">
        <v>75</v>
      </c>
      <c r="C9" s="73">
        <v>19.823939195599202</v>
      </c>
    </row>
    <row r="10" spans="1:3" x14ac:dyDescent="0.2">
      <c r="A10" s="54">
        <v>4</v>
      </c>
      <c r="B10" s="72" t="s">
        <v>43</v>
      </c>
      <c r="C10" s="73">
        <v>0</v>
      </c>
    </row>
    <row r="11" spans="1:3" x14ac:dyDescent="0.2">
      <c r="A11" s="54">
        <v>5</v>
      </c>
      <c r="B11" s="72" t="s">
        <v>43</v>
      </c>
      <c r="C11" s="73">
        <v>0</v>
      </c>
    </row>
    <row r="12" spans="1:3" x14ac:dyDescent="0.2">
      <c r="A12" s="54">
        <v>6</v>
      </c>
      <c r="B12" s="72" t="s">
        <v>43</v>
      </c>
      <c r="C12" s="73">
        <v>0</v>
      </c>
    </row>
    <row r="13" spans="1:3" x14ac:dyDescent="0.2">
      <c r="A13" s="54">
        <v>7</v>
      </c>
      <c r="B13" s="72" t="s">
        <v>43</v>
      </c>
      <c r="C13" s="73">
        <v>0</v>
      </c>
    </row>
    <row r="14" spans="1:3" x14ac:dyDescent="0.2">
      <c r="A14" s="54">
        <v>8</v>
      </c>
      <c r="B14" s="72" t="s">
        <v>43</v>
      </c>
      <c r="C14" s="73">
        <v>0</v>
      </c>
    </row>
    <row r="15" spans="1:3" x14ac:dyDescent="0.2">
      <c r="A15" s="43" t="s">
        <v>76</v>
      </c>
      <c r="B15" s="72"/>
      <c r="C15" s="74">
        <f>SUM(C7:C14)</f>
        <v>160.75890099328896</v>
      </c>
    </row>
    <row r="16" spans="1:3" x14ac:dyDescent="0.2">
      <c r="A16" s="75"/>
      <c r="B16" s="76"/>
      <c r="C16" s="77"/>
    </row>
    <row r="17" spans="1:3" x14ac:dyDescent="0.2">
      <c r="A17" s="43" t="s">
        <v>77</v>
      </c>
      <c r="B17" s="72"/>
      <c r="C17" s="77"/>
    </row>
    <row r="18" spans="1:3" x14ac:dyDescent="0.2">
      <c r="A18" s="54">
        <v>1</v>
      </c>
      <c r="B18" s="72" t="s">
        <v>45</v>
      </c>
      <c r="C18" s="73"/>
    </row>
    <row r="19" spans="1:3" x14ac:dyDescent="0.2">
      <c r="A19" s="56" t="s">
        <v>78</v>
      </c>
      <c r="B19" s="53"/>
      <c r="C19" s="74"/>
    </row>
    <row r="20" spans="1:3" x14ac:dyDescent="0.2">
      <c r="A20" s="61"/>
      <c r="B20" s="78"/>
      <c r="C20" s="77"/>
    </row>
    <row r="21" spans="1:3" x14ac:dyDescent="0.2">
      <c r="A21" s="51" t="s">
        <v>79</v>
      </c>
      <c r="B21" s="79"/>
      <c r="C21" s="77"/>
    </row>
    <row r="22" spans="1:3" x14ac:dyDescent="0.2">
      <c r="A22" s="54">
        <v>1</v>
      </c>
      <c r="B22" s="72" t="s">
        <v>45</v>
      </c>
      <c r="C22" s="73"/>
    </row>
    <row r="23" spans="1:3" x14ac:dyDescent="0.2">
      <c r="A23" s="43" t="s">
        <v>26</v>
      </c>
      <c r="B23" s="72"/>
      <c r="C23" s="74"/>
    </row>
    <row r="24" spans="1:3" x14ac:dyDescent="0.2">
      <c r="A24" s="75"/>
      <c r="B24" s="72"/>
      <c r="C24" s="77"/>
    </row>
    <row r="25" spans="1:3" x14ac:dyDescent="0.2">
      <c r="A25" s="43" t="s">
        <v>80</v>
      </c>
      <c r="B25" s="72"/>
      <c r="C25" s="77"/>
    </row>
    <row r="26" spans="1:3" x14ac:dyDescent="0.2">
      <c r="A26" s="43" t="s">
        <v>81</v>
      </c>
      <c r="B26" s="76" t="s">
        <v>82</v>
      </c>
      <c r="C26" s="77"/>
    </row>
    <row r="27" spans="1:3" x14ac:dyDescent="0.2">
      <c r="A27" s="54">
        <v>1</v>
      </c>
      <c r="B27" s="72"/>
      <c r="C27" s="73"/>
    </row>
    <row r="28" spans="1:3" x14ac:dyDescent="0.2">
      <c r="A28" s="54">
        <v>2</v>
      </c>
      <c r="B28" s="72"/>
      <c r="C28" s="73"/>
    </row>
    <row r="29" spans="1:3" x14ac:dyDescent="0.2">
      <c r="A29" s="56" t="s">
        <v>83</v>
      </c>
      <c r="B29" s="80" t="s">
        <v>84</v>
      </c>
      <c r="C29" s="77"/>
    </row>
    <row r="30" spans="1:3" x14ac:dyDescent="0.2">
      <c r="A30" s="81">
        <v>1</v>
      </c>
      <c r="B30" s="79" t="s">
        <v>56</v>
      </c>
      <c r="C30" s="73">
        <v>48.075587388727399</v>
      </c>
    </row>
    <row r="31" spans="1:3" x14ac:dyDescent="0.2">
      <c r="A31" s="81">
        <v>2</v>
      </c>
      <c r="B31" s="79" t="s">
        <v>85</v>
      </c>
      <c r="C31" s="73">
        <v>10.341842313040242</v>
      </c>
    </row>
    <row r="32" spans="1:3" x14ac:dyDescent="0.2">
      <c r="A32" s="81">
        <v>3</v>
      </c>
      <c r="B32" s="79" t="s">
        <v>43</v>
      </c>
      <c r="C32" s="73">
        <v>0</v>
      </c>
    </row>
    <row r="33" spans="1:3" x14ac:dyDescent="0.2">
      <c r="A33" s="81">
        <v>4</v>
      </c>
      <c r="B33" s="79" t="s">
        <v>43</v>
      </c>
      <c r="C33" s="73">
        <v>0</v>
      </c>
    </row>
    <row r="34" spans="1:3" x14ac:dyDescent="0.2">
      <c r="A34" s="81">
        <v>5</v>
      </c>
      <c r="B34" s="79" t="s">
        <v>43</v>
      </c>
      <c r="C34" s="73">
        <v>0</v>
      </c>
    </row>
    <row r="35" spans="1:3" x14ac:dyDescent="0.2">
      <c r="A35" s="81">
        <v>6</v>
      </c>
      <c r="B35" s="79" t="s">
        <v>43</v>
      </c>
      <c r="C35" s="73">
        <v>0</v>
      </c>
    </row>
    <row r="36" spans="1:3" x14ac:dyDescent="0.2">
      <c r="A36" s="81">
        <v>7</v>
      </c>
      <c r="B36" s="79" t="s">
        <v>43</v>
      </c>
      <c r="C36" s="73">
        <v>0</v>
      </c>
    </row>
    <row r="37" spans="1:3" x14ac:dyDescent="0.2">
      <c r="A37" s="51" t="s">
        <v>86</v>
      </c>
      <c r="B37" s="78"/>
      <c r="C37" s="74">
        <f>SUM(C27:C36)</f>
        <v>58.417429701767645</v>
      </c>
    </row>
    <row r="38" spans="1:3" x14ac:dyDescent="0.2">
      <c r="A38" s="51"/>
      <c r="B38" s="79"/>
      <c r="C38" s="77"/>
    </row>
    <row r="39" spans="1:3" x14ac:dyDescent="0.2">
      <c r="A39" s="43" t="s">
        <v>87</v>
      </c>
      <c r="B39" s="72"/>
      <c r="C39" s="77"/>
    </row>
    <row r="40" spans="1:3" x14ac:dyDescent="0.2">
      <c r="A40" s="43" t="s">
        <v>81</v>
      </c>
      <c r="B40" s="76" t="s">
        <v>88</v>
      </c>
      <c r="C40" s="77"/>
    </row>
    <row r="41" spans="1:3" x14ac:dyDescent="0.2">
      <c r="A41" s="54">
        <v>1</v>
      </c>
      <c r="B41" s="53" t="s">
        <v>45</v>
      </c>
      <c r="C41" s="73">
        <v>1</v>
      </c>
    </row>
    <row r="42" spans="1:3" x14ac:dyDescent="0.2">
      <c r="A42" s="54">
        <v>2</v>
      </c>
      <c r="B42" s="53" t="s">
        <v>43</v>
      </c>
      <c r="C42" s="73">
        <v>0</v>
      </c>
    </row>
    <row r="43" spans="1:3" x14ac:dyDescent="0.2">
      <c r="A43" s="54">
        <v>3</v>
      </c>
      <c r="B43" s="53" t="s">
        <v>43</v>
      </c>
      <c r="C43" s="73">
        <v>0</v>
      </c>
    </row>
    <row r="44" spans="1:3" x14ac:dyDescent="0.2">
      <c r="A44" s="54">
        <v>4</v>
      </c>
      <c r="B44" s="53" t="s">
        <v>43</v>
      </c>
      <c r="C44" s="73">
        <v>0</v>
      </c>
    </row>
    <row r="45" spans="1:3" x14ac:dyDescent="0.2">
      <c r="A45" s="54">
        <v>5</v>
      </c>
      <c r="B45" s="53" t="s">
        <v>43</v>
      </c>
      <c r="C45" s="73">
        <v>0</v>
      </c>
    </row>
    <row r="46" spans="1:3" x14ac:dyDescent="0.2">
      <c r="A46" s="54">
        <v>6</v>
      </c>
      <c r="B46" s="53" t="s">
        <v>43</v>
      </c>
      <c r="C46" s="73">
        <v>0</v>
      </c>
    </row>
    <row r="47" spans="1:3" x14ac:dyDescent="0.2">
      <c r="A47" s="54">
        <v>7</v>
      </c>
      <c r="B47" s="53" t="s">
        <v>43</v>
      </c>
      <c r="C47" s="73">
        <v>0</v>
      </c>
    </row>
    <row r="48" spans="1:3" x14ac:dyDescent="0.2">
      <c r="A48" s="54">
        <v>8</v>
      </c>
      <c r="B48" s="53" t="s">
        <v>43</v>
      </c>
      <c r="C48" s="73">
        <v>0</v>
      </c>
    </row>
    <row r="49" spans="1:5" x14ac:dyDescent="0.2">
      <c r="A49" s="56" t="s">
        <v>83</v>
      </c>
      <c r="B49" s="76" t="s">
        <v>89</v>
      </c>
      <c r="C49" s="77"/>
    </row>
    <row r="50" spans="1:5" x14ac:dyDescent="0.2">
      <c r="A50" s="81">
        <v>1</v>
      </c>
      <c r="B50" s="53" t="s">
        <v>45</v>
      </c>
      <c r="C50" s="73">
        <f>62.7702266504699-0.8</f>
        <v>61.970226650469904</v>
      </c>
    </row>
    <row r="51" spans="1:5" x14ac:dyDescent="0.2">
      <c r="A51" s="81">
        <v>2</v>
      </c>
      <c r="B51" s="53" t="s">
        <v>90</v>
      </c>
      <c r="C51" s="73">
        <v>28.119453955956825</v>
      </c>
    </row>
    <row r="52" spans="1:5" x14ac:dyDescent="0.2">
      <c r="A52" s="81">
        <v>3</v>
      </c>
      <c r="B52" s="53" t="s">
        <v>91</v>
      </c>
      <c r="C52" s="73">
        <v>20.151660893288277</v>
      </c>
    </row>
    <row r="53" spans="1:5" x14ac:dyDescent="0.2">
      <c r="A53" s="81">
        <v>4</v>
      </c>
      <c r="B53" s="53" t="s">
        <v>92</v>
      </c>
      <c r="C53" s="73">
        <v>12.911162314594874</v>
      </c>
    </row>
    <row r="54" spans="1:5" x14ac:dyDescent="0.2">
      <c r="A54" s="81">
        <v>5</v>
      </c>
      <c r="B54" s="53" t="s">
        <v>43</v>
      </c>
      <c r="C54" s="73">
        <v>0</v>
      </c>
    </row>
    <row r="55" spans="1:5" x14ac:dyDescent="0.2">
      <c r="A55" s="81">
        <v>6</v>
      </c>
      <c r="B55" s="53" t="s">
        <v>43</v>
      </c>
      <c r="C55" s="73">
        <v>0</v>
      </c>
    </row>
    <row r="56" spans="1:5" x14ac:dyDescent="0.2">
      <c r="A56" s="81">
        <v>7</v>
      </c>
      <c r="B56" s="53" t="s">
        <v>43</v>
      </c>
      <c r="C56" s="73">
        <v>0</v>
      </c>
    </row>
    <row r="57" spans="1:5" x14ac:dyDescent="0.2">
      <c r="A57" s="81">
        <v>8</v>
      </c>
      <c r="B57" s="53" t="s">
        <v>43</v>
      </c>
      <c r="C57" s="73">
        <v>0</v>
      </c>
      <c r="E57" s="67"/>
    </row>
    <row r="58" spans="1:5" x14ac:dyDescent="0.2">
      <c r="A58" s="56" t="s">
        <v>93</v>
      </c>
      <c r="B58" s="78"/>
      <c r="C58" s="74">
        <f>SUM(C41:C57)</f>
        <v>124.15250381430988</v>
      </c>
    </row>
    <row r="59" spans="1:5" x14ac:dyDescent="0.2">
      <c r="A59" s="61"/>
      <c r="B59" s="78"/>
      <c r="C59" s="74"/>
      <c r="E59" s="67"/>
    </row>
    <row r="60" spans="1:5" x14ac:dyDescent="0.2">
      <c r="A60" s="51" t="s">
        <v>94</v>
      </c>
      <c r="B60" s="79"/>
      <c r="C60" s="74">
        <v>342.97883450936627</v>
      </c>
    </row>
    <row r="61" spans="1:5" x14ac:dyDescent="0.2">
      <c r="A61" s="61"/>
      <c r="B61" s="78"/>
      <c r="C61" s="77"/>
    </row>
    <row r="62" spans="1:5" ht="15.75" thickBot="1" x14ac:dyDescent="0.3">
      <c r="A62" s="66" t="s">
        <v>37</v>
      </c>
      <c r="B62" s="82"/>
      <c r="C62" s="22">
        <f>'מגדל חסכון לילד- נספח 1'!C40</f>
        <v>453863</v>
      </c>
    </row>
    <row r="63" spans="1:5" x14ac:dyDescent="0.2">
      <c r="C63" s="67"/>
    </row>
    <row r="65" spans="3:3" x14ac:dyDescent="0.2">
      <c r="C65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9896</vt:lpstr>
      <vt:lpstr>9897</vt:lpstr>
      <vt:lpstr>9898</vt:lpstr>
      <vt:lpstr>9895</vt:lpstr>
      <vt:lpstr>מגדל חסכון לילד- נספח 1</vt:lpstr>
      <vt:lpstr>מגדל חסכון לילד- נספח 2</vt:lpstr>
      <vt:lpstr>מגדל חסכון לילד- נספח 3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2022-03-21T09:27:40Z</dcterms:modified>
</cp:coreProperties>
</file>