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C24125D1-050F-44AC-9980-652234CCF805}" xr6:coauthVersionLast="47" xr6:coauthVersionMax="47" xr10:uidLastSave="{00000000-0000-0000-0000-000000000000}"/>
  <bookViews>
    <workbookView xWindow="-120" yWindow="-120" windowWidth="29040" windowHeight="15840" xr2:uid="{291177AC-8811-4AB3-8C50-DD241183150A}"/>
  </bookViews>
  <sheets>
    <sheet name="מקפת משלימה- נספח 1" sheetId="15" r:id="rId1"/>
    <sheet name="מקפת משלימה-נספח 2" sheetId="16" r:id="rId2"/>
    <sheet name="מקפת משלימה-נספח 3" sheetId="17" r:id="rId3"/>
    <sheet name="מסלול כללי" sheetId="5" r:id="rId4"/>
    <sheet name="מסלול הלכה" sheetId="7" r:id="rId5"/>
    <sheet name="מסלול מניות" sheetId="8" r:id="rId6"/>
    <sheet name="מסלול אגח" sheetId="9" r:id="rId7"/>
    <sheet name="מסלול שקלי" sheetId="10" r:id="rId8"/>
    <sheet name="מסלול מחקה מדד s&amp;p500" sheetId="3" r:id="rId9"/>
    <sheet name="מסלול משולב סחיר" sheetId="1" r:id="rId10"/>
    <sheet name="מסלול עוקב מדדים גמיש" sheetId="2" r:id="rId11"/>
    <sheet name="מסלול לבני 50 ומטה" sheetId="12" r:id="rId12"/>
    <sheet name="מסלול לבני 50 עד 60" sheetId="13" r:id="rId13"/>
    <sheet name="מסלול לבני 60 ומעלה" sheetId="14" r:id="rId14"/>
    <sheet name="מסלול למקבלי קצבה קיימים" sheetId="6" r:id="rId15"/>
    <sheet name="מסלול כללי למקבלי קצבה" sheetId="11" r:id="rId16"/>
    <sheet name="מסלול הלכה למקבלי קצבה" sheetId="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5" l="1"/>
  <c r="E41" i="15"/>
  <c r="C38" i="1"/>
  <c r="C39" i="15" l="1"/>
  <c r="C38" i="15"/>
  <c r="C39" i="4"/>
  <c r="C38" i="4"/>
  <c r="C39" i="11"/>
  <c r="C38" i="11"/>
  <c r="C39" i="6"/>
  <c r="C38" i="6"/>
  <c r="C39" i="14"/>
  <c r="C38" i="14"/>
  <c r="C39" i="13"/>
  <c r="C38" i="13"/>
  <c r="C39" i="12"/>
  <c r="C38" i="12"/>
  <c r="C39" i="2"/>
  <c r="C38" i="2"/>
  <c r="C39" i="1"/>
  <c r="C39" i="3"/>
  <c r="C38" i="3"/>
  <c r="C39" i="10"/>
  <c r="C38" i="10"/>
  <c r="C39" i="9"/>
  <c r="C38" i="9"/>
  <c r="C39" i="8"/>
  <c r="C38" i="8"/>
  <c r="C39" i="7"/>
  <c r="C38" i="7"/>
  <c r="C39" i="5"/>
  <c r="C38" i="5"/>
  <c r="E35" i="15" l="1"/>
  <c r="E32" i="15"/>
  <c r="E31" i="15"/>
  <c r="E29" i="15"/>
  <c r="E28" i="15"/>
  <c r="E27" i="15"/>
  <c r="E26" i="15"/>
  <c r="E25" i="15"/>
  <c r="E24" i="15"/>
  <c r="E23" i="15"/>
  <c r="E22" i="15"/>
  <c r="E21" i="15"/>
  <c r="E19" i="15"/>
  <c r="E18" i="15"/>
  <c r="E17" i="15"/>
  <c r="E16" i="15"/>
  <c r="E14" i="15"/>
  <c r="E13" i="15"/>
  <c r="E12" i="15"/>
  <c r="E10" i="15"/>
  <c r="E9" i="15"/>
  <c r="E8" i="15"/>
  <c r="C45" i="17"/>
  <c r="C43" i="17"/>
  <c r="C31" i="17"/>
  <c r="C7" i="17"/>
  <c r="D41" i="16"/>
  <c r="D37" i="16"/>
  <c r="D29" i="16"/>
  <c r="D24" i="16"/>
  <c r="D12" i="16"/>
  <c r="D7" i="16"/>
  <c r="D6" i="16" s="1"/>
  <c r="C47" i="17"/>
  <c r="D49" i="16"/>
  <c r="C35" i="15"/>
  <c r="C31" i="15"/>
  <c r="C21" i="15"/>
  <c r="C16" i="15"/>
  <c r="C12" i="15"/>
  <c r="C8" i="15"/>
  <c r="D47" i="16" l="1"/>
</calcChain>
</file>

<file path=xl/sharedStrings.xml><?xml version="1.0" encoding="utf-8"?>
<sst xmlns="http://schemas.openxmlformats.org/spreadsheetml/2006/main" count="668" uniqueCount="108">
  <si>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</si>
  <si>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</si>
  <si>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</si>
  <si>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</si>
  <si>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</si>
  <si>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</si>
  <si>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</si>
  <si>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</si>
  <si>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</si>
  <si>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</si>
  <si>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</si>
  <si>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</si>
  <si>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</si>
  <si>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</si>
  <si>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</si>
  <si>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</si>
  <si>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</si>
  <si>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</si>
  <si>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</si>
  <si>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</si>
  <si>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</si>
  <si>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</si>
  <si>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</si>
  <si>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</si>
  <si>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</si>
  <si>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</si>
  <si>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</si>
  <si>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</si>
  <si>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</si>
  <si>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</si>
  <si>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</si>
  <si>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.</t>
  </si>
  <si>
    <t>שיעור סך הוצאות ישירות מסך נכסים לסוף שנה קודמת (באחוזים)</t>
  </si>
  <si>
    <t>צדדים קשורים</t>
  </si>
  <si>
    <t/>
  </si>
  <si>
    <t>צדדים שאינם קשורים</t>
  </si>
  <si>
    <t>אחרים</t>
  </si>
  <si>
    <t>LEUMI</t>
  </si>
  <si>
    <t>סך עמלות ברוקראז'</t>
  </si>
  <si>
    <t>עמלות קסטודיאן</t>
  </si>
  <si>
    <t>פועלים</t>
  </si>
  <si>
    <t>לאומי</t>
  </si>
  <si>
    <t>דיסקונט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</si>
  <si>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</si>
  <si>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</si>
  <si>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</si>
  <si>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</si>
  <si>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</si>
  <si>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</si>
  <si>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</si>
  <si>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</si>
  <si>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</si>
  <si>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</si>
  <si>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5</t>
  </si>
  <si>
    <t>גורם 6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</si>
  <si>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</si>
  <si>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</si>
  <si>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</si>
  <si>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</si>
  <si>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</si>
  <si>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</si>
  <si>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</si>
  <si>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</si>
  <si>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</si>
  <si>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</si>
  <si>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</si>
  <si>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</si>
  <si>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</si>
  <si>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</si>
  <si>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</si>
  <si>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Moneda International</t>
  </si>
  <si>
    <t>M&amp;G Investments</t>
  </si>
  <si>
    <t>VANGUARD FUNDS PLC</t>
  </si>
  <si>
    <t>Cheyne Capital</t>
  </si>
  <si>
    <t>NOMURA ASSET MANAGEMENT</t>
  </si>
  <si>
    <t>White Oak Partners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</si>
  <si>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</si>
  <si>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</si>
  <si>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</si>
  <si>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</si>
  <si>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</si>
  <si>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</si>
  <si>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Lyxor Intl Asset Management</t>
  </si>
  <si>
    <t>AMUNDI INVESTMENT SOLUTIONS</t>
  </si>
  <si>
    <t>BlackRock Inc USA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</si>
  <si>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</si>
  <si>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</si>
  <si>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</si>
  <si>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</si>
  <si>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</si>
  <si>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31.12.23</t>
  </si>
  <si>
    <t>נספח 2 - פירוט עמלות והוצאות לשנה המסתיימת ביום 31.12.2023</t>
  </si>
  <si>
    <t>נספח 3- פירוט עמלות ניהול חיצוני לשנה המסתיימת ביום 31.12.2023</t>
  </si>
  <si>
    <t>יתרת נכסים ממוצעת</t>
  </si>
  <si>
    <t>שם הקופה: מגדל מקפת משלימה (מספר אוצר: 2145) - מסלול כללי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</si>
  <si>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</si>
  <si>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</si>
  <si>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</si>
  <si>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13627) - מסלול מחקה מדד s&amp;p500</t>
  </si>
  <si>
    <t>שם הקופה: מגדל מקפת משלימה (מספר אוצר: 14244) - מסלול משולב סחיר</t>
  </si>
  <si>
    <t>שם הקופה: מגדל מקפת משלימה (מספר אוצר: 9453) - מסלול בני 50 ומטה</t>
  </si>
  <si>
    <t>שם הקופה: מגדל מקפת משלימה (מספר אוצר: 9454) - מסלול בני 50 עד 60</t>
  </si>
  <si>
    <t>שם הקופה: מגדל מקפת משלימה (מספר אוצר: 9455) - מסלול בני 60 ומעלה</t>
  </si>
  <si>
    <t>שם הקופה: מגדל מקפת משלימה (מספר אוצר: 2147) - מסלול שקלי</t>
  </si>
  <si>
    <t>שם הקופה: מגדל מקפת משלימה (מספר אוצר: 2208) - מסלול כללי למקבלי קצבה קיימים</t>
  </si>
  <si>
    <t>שם הקופה: מגדל מקפת משלימה (מספר אוצר: 12152) - מסלול כללי למקבלי קצבה</t>
  </si>
  <si>
    <t>שם הקופה: מגדל מקפת משלימה (מספר אוצר: 8604) - מסלול הלכה למקבלי קצבה</t>
  </si>
  <si>
    <t>שם הקופה: מגדל מקפת משלימה (מספר אוצר: 14245) - מסלול עוקב מדדים גמיש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</si>
</sst>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0"/>
      <name val="David"/>
      <family val="2"/>
      <charset val="177"/>
    </font>
    <font>
      <sz val="11"/>
      <color theme="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164" fontId="4" fillId="0" borderId="5" xfId="1" applyNumberFormat="1" applyFont="1" applyBorder="1"/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0" applyFont="1"/>
    <xf numFmtId="164" fontId="4" fillId="0" borderId="0" xfId="1" applyNumberFormat="1" applyFont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164" fontId="5" fillId="3" borderId="7" xfId="1" applyNumberFormat="1" applyFont="1" applyFill="1" applyBorder="1" applyProtection="1"/>
    <xf numFmtId="0" fontId="3" fillId="2" borderId="8" xfId="0" applyFont="1" applyFill="1" applyBorder="1"/>
    <xf numFmtId="0" fontId="3" fillId="2" borderId="9" xfId="0" applyFont="1" applyFill="1" applyBorder="1"/>
    <xf numFmtId="164" fontId="4" fillId="4" borderId="7" xfId="1" applyNumberFormat="1" applyFont="1" applyFill="1" applyBorder="1" applyProtection="1"/>
    <xf numFmtId="164" fontId="4" fillId="2" borderId="7" xfId="1" applyNumberFormat="1" applyFont="1" applyFill="1" applyBorder="1" applyProtection="1"/>
    <xf numFmtId="0" fontId="3" fillId="2" borderId="10" xfId="0" applyFont="1" applyFill="1" applyBorder="1"/>
    <xf numFmtId="0" fontId="3" fillId="2" borderId="9" xfId="0" applyFont="1" applyFill="1" applyBorder="1" applyAlignment="1">
      <alignment wrapText="1"/>
    </xf>
    <xf numFmtId="0" fontId="4" fillId="2" borderId="8" xfId="0" applyFont="1" applyFill="1" applyBorder="1"/>
    <xf numFmtId="0" fontId="4" fillId="2" borderId="9" xfId="0" applyFont="1" applyFill="1" applyBorder="1"/>
    <xf numFmtId="0" fontId="6" fillId="2" borderId="8" xfId="0" applyFont="1" applyFill="1" applyBorder="1"/>
    <xf numFmtId="164" fontId="4" fillId="4" borderId="7" xfId="1" applyNumberFormat="1" applyFont="1" applyFill="1" applyBorder="1"/>
    <xf numFmtId="10" fontId="5" fillId="3" borderId="7" xfId="2" applyNumberFormat="1" applyFont="1" applyFill="1" applyBorder="1" applyProtection="1"/>
    <xf numFmtId="0" fontId="3" fillId="2" borderId="11" xfId="0" applyFont="1" applyFill="1" applyBorder="1"/>
    <xf numFmtId="0" fontId="3" fillId="2" borderId="12" xfId="0" applyFont="1" applyFill="1" applyBorder="1"/>
    <xf numFmtId="164" fontId="5" fillId="3" borderId="13" xfId="1" applyNumberFormat="1" applyFont="1" applyFill="1" applyBorder="1" applyProtection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right" readingOrder="2"/>
    </xf>
    <xf numFmtId="0" fontId="7" fillId="2" borderId="9" xfId="0" applyFont="1" applyFill="1" applyBorder="1" applyAlignment="1">
      <alignment horizontal="right" readingOrder="2"/>
    </xf>
    <xf numFmtId="0" fontId="7" fillId="2" borderId="5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 readingOrder="2"/>
    </xf>
    <xf numFmtId="0" fontId="7" fillId="2" borderId="19" xfId="0" applyFont="1" applyFill="1" applyBorder="1" applyAlignment="1">
      <alignment horizontal="right" readingOrder="2"/>
    </xf>
    <xf numFmtId="0" fontId="3" fillId="2" borderId="2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 readingOrder="2"/>
    </xf>
    <xf numFmtId="164" fontId="4" fillId="0" borderId="0" xfId="0" applyNumberFormat="1" applyFont="1"/>
    <xf numFmtId="0" fontId="7" fillId="2" borderId="26" xfId="0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4" fillId="4" borderId="24" xfId="1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3" fontId="5" fillId="4" borderId="27" xfId="1" applyNumberFormat="1" applyFont="1" applyFill="1" applyBorder="1" applyAlignment="1">
      <alignment horizontal="right"/>
    </xf>
    <xf numFmtId="3" fontId="4" fillId="0" borderId="0" xfId="0" applyNumberFormat="1" applyFont="1"/>
    <xf numFmtId="164" fontId="8" fillId="2" borderId="7" xfId="1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5" fillId="3" borderId="7" xfId="1" applyNumberFormat="1" applyFont="1" applyFill="1" applyBorder="1"/>
    <xf numFmtId="164" fontId="4" fillId="2" borderId="7" xfId="1" applyNumberFormat="1" applyFont="1" applyFill="1" applyBorder="1"/>
    <xf numFmtId="164" fontId="5" fillId="3" borderId="13" xfId="1" applyNumberFormat="1" applyFont="1" applyFill="1" applyBorder="1"/>
    <xf numFmtId="0" fontId="11" fillId="0" borderId="0" xfId="0" applyFont="1"/>
    <xf numFmtId="164" fontId="11" fillId="0" borderId="0" xfId="0" applyNumberFormat="1" applyFont="1"/>
    <xf numFmtId="164" fontId="3" fillId="3" borderId="13" xfId="1" applyNumberFormat="1" applyFont="1" applyFill="1" applyBorder="1"/>
    <xf numFmtId="164" fontId="3" fillId="3" borderId="13" xfId="1" applyNumberFormat="1" applyFont="1" applyFill="1" applyBorder="1" applyProtection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 2" xfId="2" xr:uid="{F1CDF749-5CB8-42B3-B6FE-0C3159994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CB0A-CE0C-4559-A14F-904F3FC253BC}">
  <sheetPr>
    <pageSetUpPr fitToPage="1"/>
  </sheetPr>
  <dimension ref="A1:E42"/>
  <sheetViews>
    <sheetView rightToLeft="1" tabSelected="1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H16" sqref="H16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4" width="9" style="2"/>
    <col min="5" max="5" width="9.375" style="78" bestFit="1" customWidth="1"/>
    <col min="6" max="16384" width="9" style="2"/>
  </cols>
  <sheetData>
    <row r="1" spans="1:5" x14ac:dyDescent="0.25">
      <c r="A1" s="88" t="s">
        <v>87</v>
      </c>
      <c r="B1" s="88"/>
      <c r="C1" s="1"/>
    </row>
    <row r="2" spans="1:5" x14ac:dyDescent="0.25">
      <c r="A2" s="3"/>
      <c r="B2" s="4"/>
      <c r="C2" s="4"/>
    </row>
    <row r="3" spans="1:5" x14ac:dyDescent="0.25">
      <c r="A3" s="5" t="s">
        <v>90</v>
      </c>
      <c r="B3" s="4"/>
      <c r="C3" s="4"/>
    </row>
    <row r="4" spans="1:5" x14ac:dyDescent="0.25">
      <c r="B4" s="6"/>
      <c r="C4" s="6"/>
    </row>
    <row r="5" spans="1:5" ht="15.75" thickBot="1" x14ac:dyDescent="0.3">
      <c r="A5" s="5" t="s">
        <v>88</v>
      </c>
      <c r="B5" s="6"/>
      <c r="C5" s="6"/>
      <c r="E5" s="78" t="s">
        <v>89</v>
      </c>
    </row>
    <row r="6" spans="1:5" ht="14.25" customHeight="1" x14ac:dyDescent="0.25">
      <c r="A6" s="82"/>
      <c r="B6" s="84"/>
      <c r="C6" s="86" t="s">
        <v>0</v>
      </c>
    </row>
    <row r="7" spans="1:5" x14ac:dyDescent="0.25">
      <c r="A7" s="83"/>
      <c r="B7" s="85"/>
      <c r="C7" s="87"/>
    </row>
    <row r="8" spans="1:5" x14ac:dyDescent="0.25">
      <c r="A8" s="9">
        <v>1</v>
      </c>
      <c r="B8" s="10" t="s">
        <v>1</v>
      </c>
      <c r="C8" s="11">
        <f>SUM(C9:C10)</f>
        <v>529.08668528945043</v>
      </c>
      <c r="E8" s="79">
        <f>'מסלול כללי'!C8+'מסלול הלכה'!C8+'מסלול מניות'!C8+'מסלול אגח'!C8+'מסלול שקלי'!C8+'מסלול מחקה מדד s&amp;p500'!C8+'מסלול משולב סחיר'!C8+'מסלול עוקב מדדים גמיש'!C8+'מסלול לבני 50 ומטה'!C8+'מסלול לבני 50 עד 60'!C8+'מסלול לבני 60 ומעלה'!C8+'מסלול למקבלי קצבה קיימים'!C8+'מסלול כללי למקבלי קצבה'!C8+'מסלול הלכה למקבלי קצבה'!C8-C8</f>
        <v>0</v>
      </c>
    </row>
    <row r="9" spans="1:5" x14ac:dyDescent="0.25">
      <c r="A9" s="12"/>
      <c r="B9" s="13" t="s">
        <v>2</v>
      </c>
      <c r="C9" s="14">
        <v>0</v>
      </c>
      <c r="E9" s="79">
        <f>'מסלול כללי'!C9+'מסלול הלכה'!C9+'מסלול מניות'!C9+'מסלול אגח'!C9+'מסלול שקלי'!C9+'מסלול מחקה מדד s&amp;p500'!C9+'מסלול משולב סחיר'!C9+'מסלול עוקב מדדים גמיש'!C9+'מסלול לבני 50 ומטה'!C9+'מסלול לבני 50 עד 60'!C9+'מסלול לבני 60 ומעלה'!C9+'מסלול למקבלי קצבה קיימים'!C9+'מסלול כללי למקבלי קצבה'!C9+'מסלול הלכה למקבלי קצבה'!C9-C9</f>
        <v>0</v>
      </c>
    </row>
    <row r="10" spans="1:5" x14ac:dyDescent="0.25">
      <c r="A10" s="12"/>
      <c r="B10" s="13" t="s">
        <v>3</v>
      </c>
      <c r="C10" s="14">
        <v>529.08668528945043</v>
      </c>
      <c r="E10" s="79">
        <f>'מסלול כללי'!C10+'מסלול הלכה'!C10+'מסלול מניות'!C10+'מסלול אגח'!C10+'מסלול שקלי'!C10+'מסלול מחקה מדד s&amp;p500'!C10+'מסלול משולב סחיר'!C10+'מסלול עוקב מדדים גמיש'!C10+'מסלול לבני 50 ומטה'!C10+'מסלול לבני 50 עד 60'!C10+'מסלול לבני 60 ומעלה'!C10+'מסלול למקבלי קצבה קיימים'!C10+'מסלול כללי למקבלי קצבה'!C10+'מסלול הלכה למקבלי קצבה'!C10-C10</f>
        <v>0</v>
      </c>
    </row>
    <row r="11" spans="1:5" x14ac:dyDescent="0.25">
      <c r="A11" s="12"/>
      <c r="B11" s="13"/>
      <c r="C11" s="15"/>
    </row>
    <row r="12" spans="1:5" x14ac:dyDescent="0.25">
      <c r="A12" s="9">
        <v>2</v>
      </c>
      <c r="B12" s="10" t="s">
        <v>4</v>
      </c>
      <c r="C12" s="11">
        <f>SUM(C13:C14)</f>
        <v>21.74943356112945</v>
      </c>
      <c r="E12" s="79">
        <f>'מסלול כללי'!C12+'מסלול הלכה'!C12+'מסלול מניות'!C12+'מסלול אגח'!C12+'מסלול שקלי'!C12+'מסלול מחקה מדד s&amp;p500'!C12+'מסלול משולב סחיר'!C12+'מסלול עוקב מדדים גמיש'!C12+'מסלול לבני 50 ומטה'!C12+'מסלול לבני 50 עד 60'!C12+'מסלול לבני 60 ומעלה'!C12+'מסלול למקבלי קצבה קיימים'!C12+'מסלול כללי למקבלי קצבה'!C12+'מסלול הלכה למקבלי קצבה'!C12-C12</f>
        <v>0</v>
      </c>
    </row>
    <row r="13" spans="1:5" x14ac:dyDescent="0.25">
      <c r="A13" s="12"/>
      <c r="B13" s="16" t="s">
        <v>5</v>
      </c>
      <c r="C13" s="14">
        <v>0</v>
      </c>
      <c r="E13" s="79">
        <f>'מסלול כללי'!C13+'מסלול הלכה'!C13+'מסלול מניות'!C13+'מסלול אגח'!C13+'מסלול שקלי'!C13+'מסלול מחקה מדד s&amp;p500'!C13+'מסלול משולב סחיר'!C13+'מסלול עוקב מדדים גמיש'!C13+'מסלול לבני 50 ומטה'!C13+'מסלול לבני 50 עד 60'!C13+'מסלול לבני 60 ומעלה'!C13+'מסלול למקבלי קצבה קיימים'!C13+'מסלול כללי למקבלי קצבה'!C13+'מסלול הלכה למקבלי קצבה'!C13-C13</f>
        <v>0</v>
      </c>
    </row>
    <row r="14" spans="1:5" x14ac:dyDescent="0.25">
      <c r="A14" s="12"/>
      <c r="B14" s="16" t="s">
        <v>6</v>
      </c>
      <c r="C14" s="14">
        <v>21.74943356112945</v>
      </c>
      <c r="E14" s="79">
        <f>'מסלול כללי'!C14+'מסלול הלכה'!C14+'מסלול מניות'!C14+'מסלול אגח'!C14+'מסלול שקלי'!C14+'מסלול מחקה מדד s&amp;p500'!C14+'מסלול משולב סחיר'!C14+'מסלול עוקב מדדים גמיש'!C14+'מסלול לבני 50 ומטה'!C14+'מסלול לבני 50 עד 60'!C14+'מסלול לבני 60 ומעלה'!C14+'מסלול למקבלי קצבה קיימים'!C14+'מסלול כללי למקבלי קצבה'!C14+'מסלול הלכה למקבלי קצבה'!C14-C14</f>
        <v>0</v>
      </c>
    </row>
    <row r="15" spans="1:5" x14ac:dyDescent="0.25">
      <c r="A15" s="7"/>
      <c r="B15" s="8"/>
      <c r="C15" s="15"/>
    </row>
    <row r="16" spans="1:5" x14ac:dyDescent="0.25">
      <c r="A16" s="9">
        <v>3</v>
      </c>
      <c r="B16" s="10" t="s">
        <v>7</v>
      </c>
      <c r="C16" s="11">
        <f>SUM(C17:C19)</f>
        <v>137.65363524972116</v>
      </c>
      <c r="E16" s="79">
        <f>'מסלול כללי'!C16+'מסלול הלכה'!C16+'מסלול מניות'!C16+'מסלול אגח'!C16+'מסלול שקלי'!C16+'מסלול מחקה מדד s&amp;p500'!C16+'מסלול משולב סחיר'!C16+'מסלול עוקב מדדים גמיש'!C16+'מסלול לבני 50 ומטה'!C16+'מסלול לבני 50 עד 60'!C16+'מסלול לבני 60 ומעלה'!C16+'מסלול למקבלי קצבה קיימים'!C16+'מסלול כללי למקבלי קצבה'!C16+'מסלול הלכה למקבלי קצבה'!C16-C16</f>
        <v>0</v>
      </c>
    </row>
    <row r="17" spans="1:5" ht="30" x14ac:dyDescent="0.25">
      <c r="A17" s="12" t="s">
        <v>8</v>
      </c>
      <c r="B17" s="17" t="s">
        <v>9</v>
      </c>
      <c r="C17" s="14">
        <v>71.931151615828654</v>
      </c>
      <c r="E17" s="79">
        <f>'מסלול כללי'!C17+'מסלול הלכה'!C17+'מסלול מניות'!C17+'מסלול אגח'!C17+'מסלול שקלי'!C17+'מסלול מחקה מדד s&amp;p500'!C17+'מסלול משולב סחיר'!C17+'מסלול עוקב מדדים גמיש'!C17+'מסלול לבני 50 ומטה'!C17+'מסלול לבני 50 עד 60'!C17+'מסלול לבני 60 ומעלה'!C17+'מסלול למקבלי קצבה קיימים'!C17+'מסלול כללי למקבלי קצבה'!C17+'מסלול הלכה למקבלי קצבה'!C17-C17</f>
        <v>0</v>
      </c>
    </row>
    <row r="18" spans="1:5" x14ac:dyDescent="0.25">
      <c r="A18" s="12" t="s">
        <v>10</v>
      </c>
      <c r="B18" s="17" t="s">
        <v>11</v>
      </c>
      <c r="C18" s="14">
        <v>0.31351000000000001</v>
      </c>
      <c r="E18" s="79">
        <f>'מסלול כללי'!C18+'מסלול הלכה'!C18+'מסלול מניות'!C18+'מסלול אגח'!C18+'מסלול שקלי'!C18+'מסלול מחקה מדד s&amp;p500'!C18+'מסלול משולב סחיר'!C18+'מסלול עוקב מדדים גמיש'!C18+'מסלול לבני 50 ומטה'!C18+'מסלול לבני 50 עד 60'!C18+'מסלול לבני 60 ומעלה'!C18+'מסלול למקבלי קצבה קיימים'!C18+'מסלול כללי למקבלי קצבה'!C18+'מסלול הלכה למקבלי קצבה'!C18-C18</f>
        <v>0</v>
      </c>
    </row>
    <row r="19" spans="1:5" x14ac:dyDescent="0.25">
      <c r="A19" s="12" t="s">
        <v>12</v>
      </c>
      <c r="B19" s="13" t="s">
        <v>13</v>
      </c>
      <c r="C19" s="14">
        <v>65.408973633892529</v>
      </c>
      <c r="E19" s="79">
        <f>'מסלול כללי'!C19+'מסלול הלכה'!C19+'מסלול מניות'!C19+'מסלול אגח'!C19+'מסלול שקלי'!C19+'מסלול מחקה מדד s&amp;p500'!C19+'מסלול משולב סחיר'!C19+'מסלול עוקב מדדים גמיש'!C19+'מסלול לבני 50 ומטה'!C19+'מסלול לבני 50 עד 60'!C19+'מסלול לבני 60 ומעלה'!C19+'מסלול למקבלי קצבה קיימים'!C19+'מסלול כללי למקבלי קצבה'!C19+'מסלול הלכה למקבלי קצבה'!C19-C19</f>
        <v>0</v>
      </c>
    </row>
    <row r="20" spans="1:5" x14ac:dyDescent="0.25">
      <c r="A20" s="18"/>
      <c r="B20" s="19"/>
      <c r="C20" s="15"/>
    </row>
    <row r="21" spans="1:5" x14ac:dyDescent="0.25">
      <c r="A21" s="20">
        <v>4</v>
      </c>
      <c r="B21" s="10" t="s">
        <v>14</v>
      </c>
      <c r="C21" s="11">
        <f>SUM(C22:C29)</f>
        <v>3402.0105131277828</v>
      </c>
      <c r="E21" s="79">
        <f>'מסלול כללי'!C21+'מסלול הלכה'!C21+'מסלול מניות'!C21+'מסלול אגח'!C21+'מסלול שקלי'!C21+'מסלול מחקה מדד s&amp;p500'!C21+'מסלול משולב סחיר'!C21+'מסלול עוקב מדדים גמיש'!C21+'מסלול לבני 50 ומטה'!C21+'מסלול לבני 50 עד 60'!C21+'מסלול לבני 60 ומעלה'!C21+'מסלול למקבלי קצבה קיימים'!C21+'מסלול כללי למקבלי קצבה'!C21+'מסלול הלכה למקבלי קצבה'!C21-C21</f>
        <v>0</v>
      </c>
    </row>
    <row r="22" spans="1:5" x14ac:dyDescent="0.25">
      <c r="A22" s="12"/>
      <c r="B22" s="13" t="s">
        <v>15</v>
      </c>
      <c r="C22" s="21">
        <v>281.55932776357037</v>
      </c>
      <c r="E22" s="79">
        <f>'מסלול כללי'!C22+'מסלול הלכה'!C22+'מסלול מניות'!C22+'מסלול אגח'!C22+'מסלול שקלי'!C22+'מסלול מחקה מדד s&amp;p500'!C22+'מסלול משולב סחיר'!C22+'מסלול עוקב מדדים גמיש'!C22+'מסלול לבני 50 ומטה'!C22+'מסלול לבני 50 עד 60'!C22+'מסלול לבני 60 ומעלה'!C22+'מסלול למקבלי קצבה קיימים'!C22+'מסלול כללי למקבלי קצבה'!C22+'מסלול הלכה למקבלי קצבה'!C22-C22</f>
        <v>0</v>
      </c>
    </row>
    <row r="23" spans="1:5" x14ac:dyDescent="0.25">
      <c r="A23" s="12"/>
      <c r="B23" s="13" t="s">
        <v>16</v>
      </c>
      <c r="C23" s="21">
        <v>2563.776522236054</v>
      </c>
      <c r="E23" s="79">
        <f>'מסלול כללי'!C23+'מסלול הלכה'!C23+'מסלול מניות'!C23+'מסלול אגח'!C23+'מסלול שקלי'!C23+'מסלול מחקה מדד s&amp;p500'!C23+'מסלול משולב סחיר'!C23+'מסלול עוקב מדדים גמיש'!C23+'מסלול לבני 50 ומטה'!C23+'מסלול לבני 50 עד 60'!C23+'מסלול לבני 60 ומעלה'!C23+'מסלול למקבלי קצבה קיימים'!C23+'מסלול כללי למקבלי קצבה'!C23+'מסלול הלכה למקבלי קצבה'!C23-C23</f>
        <v>0</v>
      </c>
    </row>
    <row r="24" spans="1:5" x14ac:dyDescent="0.25">
      <c r="A24" s="12"/>
      <c r="B24" s="13" t="s">
        <v>17</v>
      </c>
      <c r="C24" s="21"/>
      <c r="E24" s="79">
        <f>'מסלול כללי'!C24+'מסלול הלכה'!C24+'מסלול מניות'!C24+'מסלול אגח'!C24+'מסלול שקלי'!C24+'מסלול מחקה מדד s&amp;p500'!C24+'מסלול משולב סחיר'!C24+'מסלול עוקב מדדים גמיש'!C24+'מסלול לבני 50 ומטה'!C24+'מסלול לבני 50 עד 60'!C24+'מסלול לבני 60 ומעלה'!C24+'מסלול למקבלי קצבה קיימים'!C24+'מסלול כללי למקבלי קצבה'!C24+'מסלול הלכה למקבלי קצבה'!C24-C24</f>
        <v>0</v>
      </c>
    </row>
    <row r="25" spans="1:5" x14ac:dyDescent="0.25">
      <c r="A25" s="12"/>
      <c r="B25" s="13" t="s">
        <v>18</v>
      </c>
      <c r="C25" s="21"/>
      <c r="E25" s="79">
        <f>'מסלול כללי'!C25+'מסלול הלכה'!C25+'מסלול מניות'!C25+'מסלול אגח'!C25+'מסלול שקלי'!C25+'מסלול מחקה מדד s&amp;p500'!C25+'מסלול משולב סחיר'!C25+'מסלול עוקב מדדים גמיש'!C25+'מסלול לבני 50 ומטה'!C25+'מסלול לבני 50 עד 60'!C25+'מסלול לבני 60 ומעלה'!C25+'מסלול למקבלי קצבה קיימים'!C25+'מסלול כללי למקבלי קצבה'!C25+'מסלול הלכה למקבלי קצבה'!C25-C25</f>
        <v>0</v>
      </c>
    </row>
    <row r="26" spans="1:5" x14ac:dyDescent="0.25">
      <c r="A26" s="12"/>
      <c r="B26" s="13" t="s">
        <v>19</v>
      </c>
      <c r="C26" s="14">
        <v>29.347028094588264</v>
      </c>
      <c r="E26" s="79">
        <f>'מסלול כללי'!C26+'מסלול הלכה'!C26+'מסלול מניות'!C26+'מסלול אגח'!C26+'מסלול שקלי'!C26+'מסלול מחקה מדד s&amp;p500'!C26+'מסלול משולב סחיר'!C26+'מסלול עוקב מדדים גמיש'!C26+'מסלול לבני 50 ומטה'!C26+'מסלול לבני 50 עד 60'!C26+'מסלול לבני 60 ומעלה'!C26+'מסלול למקבלי קצבה קיימים'!C26+'מסלול כללי למקבלי קצבה'!C26+'מסלול הלכה למקבלי קצבה'!C26-C26</f>
        <v>0</v>
      </c>
    </row>
    <row r="27" spans="1:5" x14ac:dyDescent="0.25">
      <c r="A27" s="12"/>
      <c r="B27" s="13" t="s">
        <v>20</v>
      </c>
      <c r="C27" s="14">
        <v>422.69365528538367</v>
      </c>
      <c r="E27" s="79">
        <f>'מסלול כללי'!C27+'מסלול הלכה'!C27+'מסלול מניות'!C27+'מסלול אגח'!C27+'מסלול שקלי'!C27+'מסלול מחקה מדד s&amp;p500'!C27+'מסלול משולב סחיר'!C27+'מסלול עוקב מדדים גמיש'!C27+'מסלול לבני 50 ומטה'!C27+'מסלול לבני 50 עד 60'!C27+'מסלול לבני 60 ומעלה'!C27+'מסלול למקבלי קצבה קיימים'!C27+'מסלול כללי למקבלי קצבה'!C27+'מסלול הלכה למקבלי קצבה'!C27-C27</f>
        <v>0</v>
      </c>
    </row>
    <row r="28" spans="1:5" x14ac:dyDescent="0.25">
      <c r="A28" s="12"/>
      <c r="B28" s="13" t="s">
        <v>21</v>
      </c>
      <c r="C28" s="14">
        <v>0</v>
      </c>
      <c r="E28" s="79">
        <f>'מסלול כללי'!C28+'מסלול הלכה'!C28+'מסלול מניות'!C28+'מסלול אגח'!C28+'מסלול שקלי'!C28+'מסלול מחקה מדד s&amp;p500'!C28+'מסלול משולב סחיר'!C28+'מסלול עוקב מדדים גמיש'!C28+'מסלול לבני 50 ומטה'!C28+'מסלול לבני 50 עד 60'!C28+'מסלול לבני 60 ומעלה'!C28+'מסלול למקבלי קצבה קיימים'!C28+'מסלול כללי למקבלי קצבה'!C28+'מסלול הלכה למקבלי קצבה'!C28-C28</f>
        <v>0</v>
      </c>
    </row>
    <row r="29" spans="1:5" x14ac:dyDescent="0.25">
      <c r="A29" s="12"/>
      <c r="B29" s="13" t="s">
        <v>22</v>
      </c>
      <c r="C29" s="14">
        <v>104.63397974818704</v>
      </c>
      <c r="E29" s="79">
        <f>'מסלול כללי'!C29+'מסלול הלכה'!C29+'מסלול מניות'!C29+'מסלול אגח'!C29+'מסלול שקלי'!C29+'מסלול מחקה מדד s&amp;p500'!C29+'מסלול משולב סחיר'!C29+'מסלול עוקב מדדים גמיש'!C29+'מסלול לבני 50 ומטה'!C29+'מסלול לבני 50 עד 60'!C29+'מסלול לבני 60 ומעלה'!C29+'מסלול למקבלי קצבה קיימים'!C29+'מסלול כללי למקבלי קצבה'!C29+'מסלול הלכה למקבלי קצבה'!C29-C29</f>
        <v>0</v>
      </c>
    </row>
    <row r="30" spans="1:5" x14ac:dyDescent="0.25">
      <c r="A30" s="12"/>
      <c r="B30" s="13"/>
      <c r="C30" s="15"/>
    </row>
    <row r="31" spans="1:5" x14ac:dyDescent="0.25">
      <c r="A31" s="12">
        <v>5</v>
      </c>
      <c r="B31" s="10" t="s">
        <v>23</v>
      </c>
      <c r="C31" s="11">
        <f>SUM(C32:C33)</f>
        <v>2.1072378294018366</v>
      </c>
      <c r="E31" s="79">
        <f>'מסלול כללי'!C31+'מסלול הלכה'!C31+'מסלול מניות'!C31+'מסלול אגח'!C31+'מסלול שקלי'!C31+'מסלול מחקה מדד s&amp;p500'!C31+'מסלול משולב סחיר'!C31+'מסלול עוקב מדדים גמיש'!C31+'מסלול לבני 50 ומטה'!C31+'מסלול לבני 50 עד 60'!C31+'מסלול לבני 60 ומעלה'!C31+'מסלול למקבלי קצבה קיימים'!C31+'מסלול כללי למקבלי קצבה'!C31+'מסלול הלכה למקבלי קצבה'!C31-C31</f>
        <v>0</v>
      </c>
    </row>
    <row r="32" spans="1:5" x14ac:dyDescent="0.25">
      <c r="A32" s="12" t="s">
        <v>8</v>
      </c>
      <c r="B32" s="13" t="s">
        <v>24</v>
      </c>
      <c r="C32" s="14">
        <v>2.1072378294018366</v>
      </c>
      <c r="E32" s="79">
        <f>'מסלול כללי'!C32+'מסלול הלכה'!C32+'מסלול מניות'!C32+'מסלול אגח'!C32+'מסלול שקלי'!C32+'מסלול מחקה מדד s&amp;p500'!C32+'מסלול משולב סחיר'!C32+'מסלול עוקב מדדים גמיש'!C32+'מסלול לבני 50 ומטה'!C32+'מסלול לבני 50 עד 60'!C32+'מסלול לבני 60 ומעלה'!C32+'מסלול למקבלי קצבה קיימים'!C32+'מסלול כללי למקבלי קצבה'!C32+'מסלול הלכה למקבלי קצבה'!C32-C32</f>
        <v>0</v>
      </c>
    </row>
    <row r="33" spans="1:5" x14ac:dyDescent="0.25">
      <c r="A33" s="12" t="s">
        <v>10</v>
      </c>
      <c r="B33" s="13" t="s">
        <v>25</v>
      </c>
      <c r="C33" s="14"/>
    </row>
    <row r="34" spans="1:5" x14ac:dyDescent="0.25">
      <c r="A34" s="12"/>
      <c r="B34" s="13"/>
      <c r="C34" s="15"/>
    </row>
    <row r="35" spans="1:5" x14ac:dyDescent="0.25">
      <c r="A35" s="12">
        <v>6</v>
      </c>
      <c r="B35" s="10" t="s">
        <v>26</v>
      </c>
      <c r="C35" s="11">
        <f>C8+C12+C16+C21+C31</f>
        <v>4092.6075050574859</v>
      </c>
      <c r="E35" s="79">
        <f>'מסלול כללי'!C35+'מסלול הלכה'!C35+'מסלול מניות'!C35+'מסלול אגח'!C35+'מסלול שקלי'!C35+'מסלול מחקה מדד s&amp;p500'!C35+'מסלול משולב סחיר'!C35+'מסלול עוקב מדדים גמיש'!C35+'מסלול לבני 50 ומטה'!C35+'מסלול לבני 50 עד 60'!C35+'מסלול לבני 60 ומעלה'!C35+'מסלול למקבלי קצבה קיימים'!C35+'מסלול כללי למקבלי קצבה'!C35+'מסלול הלכה למקבלי קצבה'!C35-C35</f>
        <v>0</v>
      </c>
    </row>
    <row r="36" spans="1:5" x14ac:dyDescent="0.25">
      <c r="A36" s="12"/>
      <c r="B36" s="13"/>
      <c r="C36" s="15"/>
    </row>
    <row r="37" spans="1:5" x14ac:dyDescent="0.25">
      <c r="A37" s="12">
        <v>7</v>
      </c>
      <c r="B37" s="10" t="s">
        <v>27</v>
      </c>
      <c r="C37" s="15"/>
    </row>
    <row r="38" spans="1:5" ht="30" x14ac:dyDescent="0.25">
      <c r="A38" s="12" t="s">
        <v>8</v>
      </c>
      <c r="B38" s="17" t="s">
        <v>28</v>
      </c>
      <c r="C38" s="22">
        <f>(C17+C21+C33)/C41</f>
        <v>1.7046928985117111E-3</v>
      </c>
    </row>
    <row r="39" spans="1:5" ht="14.25" customHeight="1" x14ac:dyDescent="0.25">
      <c r="A39" s="12" t="s">
        <v>10</v>
      </c>
      <c r="B39" s="13" t="s">
        <v>32</v>
      </c>
      <c r="C39" s="22">
        <f>C35/C42</f>
        <v>1.570455078512052E-3</v>
      </c>
    </row>
    <row r="40" spans="1:5" x14ac:dyDescent="0.25">
      <c r="A40" s="12"/>
      <c r="B40" s="13"/>
      <c r="C40" s="15"/>
    </row>
    <row r="41" spans="1:5" ht="15.75" thickBot="1" x14ac:dyDescent="0.3">
      <c r="A41" s="23"/>
      <c r="B41" s="24" t="s">
        <v>30</v>
      </c>
      <c r="C41" s="25">
        <v>2037869.5</v>
      </c>
      <c r="E41" s="79">
        <f>'מסלול כללי'!C41+'מסלול הלכה'!C41+'מסלול מניות'!C41+'מסלול אגח'!C41+'מסלול שקלי'!C41+'מסלול מחקה מדד s&amp;p500'!C41+'מסלול משולב סחיר'!C41+'מסלול עוקב מדדים גמיש'!C41+'מסלול לבני 50 ומטה'!C41+'מסלול לבני 50 עד 60'!C41+'מסלול לבני 60 ומעלה'!C41+'מסלול למקבלי קצבה קיימים'!C41+'מסלול כללי למקבלי קצבה'!C41+'מסלול הלכה למקבלי קצבה'!C41-C41</f>
        <v>0.5</v>
      </c>
    </row>
    <row r="42" spans="1:5" ht="15.75" thickBot="1" x14ac:dyDescent="0.3">
      <c r="A42" s="23"/>
      <c r="B42" s="24" t="s">
        <v>93</v>
      </c>
      <c r="C42" s="25">
        <v>2606001</v>
      </c>
      <c r="E42" s="79">
        <f>'מסלול כללי'!C42+'מסלול הלכה'!C42+'מסלול מניות'!C42+'מסלול אגח'!C42+'מסלול שקלי'!C42+'מסלול מחקה מדד s&amp;p500'!C42+'מסלול משולב סחיר'!C42+'מסלול עוקב מדדים גמיש'!C42+'מסלול לבני 50 ומטה'!C42+'מסלול לבני 50 עד 60'!C42+'מסלול לבני 60 ומעלה'!C42+'מסלול למקבלי קצבה קיימים'!C42+'מסלול כללי למקבלי קצבה'!C42+'מסלול הלכה למקבלי קצבה'!C42-C42</f>
        <v>0.5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083D-856F-425A-A710-A4FC7856B1E5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C42" sqref="C42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99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0.12319064807655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0.12319064807655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4.9024514738490003E-2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4.9024514738490003E-2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0.13340561739890006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1.36234107675E-3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6.2399999999999999E-3</v>
      </c>
    </row>
    <row r="27" spans="1:3" x14ac:dyDescent="0.25">
      <c r="A27" s="12"/>
      <c r="B27" s="13" t="s">
        <v>20</v>
      </c>
      <c r="C27" s="21">
        <v>9.0636942467650056E-2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3.5166333854499993E-2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0.30562078021394007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1.4222347270671649E-4</v>
      </c>
    </row>
    <row r="39" spans="1:3" x14ac:dyDescent="0.25">
      <c r="A39" s="12" t="s">
        <v>10</v>
      </c>
      <c r="B39" s="13" t="s">
        <v>29</v>
      </c>
      <c r="C39" s="22">
        <f>C35/C42</f>
        <v>3.2582172730697236E-4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938</v>
      </c>
    </row>
    <row r="42" spans="1:3" ht="15.75" thickBot="1" x14ac:dyDescent="0.3">
      <c r="A42" s="23"/>
      <c r="B42" s="24" t="s">
        <v>93</v>
      </c>
      <c r="C42" s="80">
        <v>938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C4E2-7CC7-45F3-8065-9B4551159793}">
  <sheetPr>
    <pageSetUpPr fitToPage="1"/>
  </sheetPr>
  <dimension ref="A1:C42"/>
  <sheetViews>
    <sheetView rightToLeft="1" workbookViewId="0">
      <pane xSplit="2" ySplit="7" topLeftCell="C19" activePane="bottomRight" state="frozen"/>
      <selection activeCell="H28" sqref="H28"/>
      <selection pane="topRight" activeCell="H28" sqref="H28"/>
      <selection pane="bottomLeft" activeCell="H28" sqref="H28"/>
      <selection pane="bottomRight" activeCell="A6" sqref="A6:A7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107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1.4780205985038501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1.4780205985038501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0.80523000178289994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0.80523000178289994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0.42099125153233996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1.5859999999999999E-2</v>
      </c>
    </row>
    <row r="27" spans="1:3" x14ac:dyDescent="0.25">
      <c r="A27" s="12"/>
      <c r="B27" s="13" t="s">
        <v>20</v>
      </c>
      <c r="C27" s="21">
        <v>0.40513125153233998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2.7042418518190896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2.7003928898803074E-4</v>
      </c>
    </row>
    <row r="39" spans="1:3" x14ac:dyDescent="0.25">
      <c r="A39" s="12" t="s">
        <v>10</v>
      </c>
      <c r="B39" s="13" t="s">
        <v>29</v>
      </c>
      <c r="C39" s="22">
        <f>C35/C42</f>
        <v>1.7346002898133994E-3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25">
        <v>1559</v>
      </c>
    </row>
    <row r="42" spans="1:3" ht="15.75" thickBot="1" x14ac:dyDescent="0.3">
      <c r="A42" s="23"/>
      <c r="B42" s="24" t="s">
        <v>93</v>
      </c>
      <c r="C42" s="81">
        <v>1559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AB93-E363-4B9C-9684-52BC01D24D98}">
  <sheetPr>
    <pageSetUpPr fitToPage="1"/>
  </sheetPr>
  <dimension ref="A1:C42"/>
  <sheetViews>
    <sheetView rightToLeft="1" workbookViewId="0">
      <pane xSplit="2" ySplit="7" topLeftCell="C19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100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137.14775984882399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137.14775984882399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4.3752831243310881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4.3752831243310881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66.950844952606133</v>
      </c>
    </row>
    <row r="17" spans="1:3" ht="30" x14ac:dyDescent="0.25">
      <c r="A17" s="12" t="s">
        <v>8</v>
      </c>
      <c r="B17" s="17" t="s">
        <v>9</v>
      </c>
      <c r="C17" s="21">
        <v>27.184012814732423</v>
      </c>
    </row>
    <row r="18" spans="1:3" x14ac:dyDescent="0.25">
      <c r="A18" s="12" t="s">
        <v>10</v>
      </c>
      <c r="B18" s="17" t="s">
        <v>11</v>
      </c>
      <c r="C18" s="21">
        <v>0.17986000000000002</v>
      </c>
    </row>
    <row r="19" spans="1:3" x14ac:dyDescent="0.25">
      <c r="A19" s="12" t="s">
        <v>12</v>
      </c>
      <c r="B19" s="13" t="s">
        <v>13</v>
      </c>
      <c r="C19" s="21">
        <v>39.586972137873715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972.79576117982504</v>
      </c>
    </row>
    <row r="22" spans="1:3" x14ac:dyDescent="0.25">
      <c r="A22" s="12"/>
      <c r="B22" s="13" t="s">
        <v>15</v>
      </c>
      <c r="C22" s="21">
        <v>87.819151041728205</v>
      </c>
    </row>
    <row r="23" spans="1:3" x14ac:dyDescent="0.25">
      <c r="A23" s="12"/>
      <c r="B23" s="13" t="s">
        <v>16</v>
      </c>
      <c r="C23" s="21">
        <v>709.86406931432657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7.6733199999999995</v>
      </c>
    </row>
    <row r="27" spans="1:3" x14ac:dyDescent="0.25">
      <c r="A27" s="12"/>
      <c r="B27" s="13" t="s">
        <v>20</v>
      </c>
      <c r="C27" s="21">
        <v>133.91507977361357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33.524141050156665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0.51000767100451616</v>
      </c>
    </row>
    <row r="32" spans="1:3" x14ac:dyDescent="0.25">
      <c r="A32" s="12" t="s">
        <v>8</v>
      </c>
      <c r="B32" s="13" t="s">
        <v>24</v>
      </c>
      <c r="C32" s="21">
        <v>0.51000767100451616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1181.7796567765909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1.8662745681251726E-3</v>
      </c>
    </row>
    <row r="39" spans="1:3" x14ac:dyDescent="0.25">
      <c r="A39" s="12" t="s">
        <v>10</v>
      </c>
      <c r="B39" s="13" t="s">
        <v>29</v>
      </c>
      <c r="C39" s="22">
        <f>C35/C42</f>
        <v>1.6160238493789945E-3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535816</v>
      </c>
    </row>
    <row r="42" spans="1:3" ht="15.75" thickBot="1" x14ac:dyDescent="0.3">
      <c r="A42" s="23"/>
      <c r="B42" s="24" t="s">
        <v>93</v>
      </c>
      <c r="C42" s="25">
        <v>731288.5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035F-EE6A-4D65-9BB9-C8731D6AFC57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101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43.471905987741792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43.471905987741792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5.1708719862147987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5.1708719862147987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20.756563765232865</v>
      </c>
    </row>
    <row r="17" spans="1:3" ht="30" x14ac:dyDescent="0.25">
      <c r="A17" s="12" t="s">
        <v>8</v>
      </c>
      <c r="B17" s="17" t="s">
        <v>9</v>
      </c>
      <c r="C17" s="21">
        <v>8.9653425476517707</v>
      </c>
    </row>
    <row r="18" spans="1:3" x14ac:dyDescent="0.25">
      <c r="A18" s="12" t="s">
        <v>10</v>
      </c>
      <c r="B18" s="17" t="s">
        <v>11</v>
      </c>
      <c r="C18" s="21">
        <v>5.8979999999999998E-2</v>
      </c>
    </row>
    <row r="19" spans="1:3" x14ac:dyDescent="0.25">
      <c r="A19" s="12" t="s">
        <v>12</v>
      </c>
      <c r="B19" s="13" t="s">
        <v>13</v>
      </c>
      <c r="C19" s="21">
        <v>11.732241217581095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271.0850751763839</v>
      </c>
    </row>
    <row r="22" spans="1:3" x14ac:dyDescent="0.25">
      <c r="A22" s="12"/>
      <c r="B22" s="13" t="s">
        <v>15</v>
      </c>
      <c r="C22" s="21">
        <v>22.843785251757527</v>
      </c>
    </row>
    <row r="23" spans="1:3" x14ac:dyDescent="0.25">
      <c r="A23" s="12"/>
      <c r="B23" s="13" t="s">
        <v>16</v>
      </c>
      <c r="C23" s="21">
        <v>200.06668299529213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2.2061899999999999</v>
      </c>
    </row>
    <row r="27" spans="1:3" x14ac:dyDescent="0.25">
      <c r="A27" s="12"/>
      <c r="B27" s="13" t="s">
        <v>20</v>
      </c>
      <c r="C27" s="21">
        <v>34.177095224538533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11.791321704795692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0.13118516478742442</v>
      </c>
    </row>
    <row r="32" spans="1:3" x14ac:dyDescent="0.25">
      <c r="A32" s="12" t="s">
        <v>8</v>
      </c>
      <c r="B32" s="13" t="s">
        <v>24</v>
      </c>
      <c r="C32" s="21">
        <v>0.13118516478742442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340.61560208036076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1.5749449865255975E-3</v>
      </c>
    </row>
    <row r="39" spans="1:3" x14ac:dyDescent="0.25">
      <c r="A39" s="12" t="s">
        <v>10</v>
      </c>
      <c r="B39" s="13" t="s">
        <v>29</v>
      </c>
      <c r="C39" s="22">
        <f>C35/C42</f>
        <v>1.3982606782048435E-3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177816</v>
      </c>
    </row>
    <row r="42" spans="1:3" ht="15.75" thickBot="1" x14ac:dyDescent="0.3">
      <c r="A42" s="23"/>
      <c r="B42" s="24" t="s">
        <v>93</v>
      </c>
      <c r="C42" s="25">
        <v>243599.5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6EB9-4787-48AD-82F5-2B0BC5D4F158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102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21.032602819590178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21.032602819590178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0.9335220757883006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0.9335220757883006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9.5912729853638758</v>
      </c>
    </row>
    <row r="17" spans="1:3" ht="30" x14ac:dyDescent="0.25">
      <c r="A17" s="12" t="s">
        <v>8</v>
      </c>
      <c r="B17" s="17" t="s">
        <v>9</v>
      </c>
      <c r="C17" s="21">
        <v>4.3473502042558536</v>
      </c>
    </row>
    <row r="18" spans="1:3" x14ac:dyDescent="0.25">
      <c r="A18" s="12" t="s">
        <v>10</v>
      </c>
      <c r="B18" s="17" t="s">
        <v>11</v>
      </c>
      <c r="C18" s="21">
        <v>3.022E-2</v>
      </c>
    </row>
    <row r="19" spans="1:3" x14ac:dyDescent="0.25">
      <c r="A19" s="12" t="s">
        <v>12</v>
      </c>
      <c r="B19" s="13" t="s">
        <v>13</v>
      </c>
      <c r="C19" s="21">
        <v>5.2137027811080223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104.73963296971459</v>
      </c>
    </row>
    <row r="22" spans="1:3" x14ac:dyDescent="0.25">
      <c r="A22" s="12"/>
      <c r="B22" s="13" t="s">
        <v>15</v>
      </c>
      <c r="C22" s="21">
        <v>9.7664046870761396</v>
      </c>
    </row>
    <row r="23" spans="1:3" x14ac:dyDescent="0.25">
      <c r="A23" s="12"/>
      <c r="B23" s="13" t="s">
        <v>16</v>
      </c>
      <c r="C23" s="21">
        <v>77.86917881286216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0.61517000000000011</v>
      </c>
    </row>
    <row r="27" spans="1:3" x14ac:dyDescent="0.25">
      <c r="A27" s="12"/>
      <c r="B27" s="13" t="s">
        <v>20</v>
      </c>
      <c r="C27" s="21">
        <v>11.100146957501488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5.3887325122747898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4.7675916012796138E-2</v>
      </c>
    </row>
    <row r="32" spans="1:3" x14ac:dyDescent="0.25">
      <c r="A32" s="12" t="s">
        <v>8</v>
      </c>
      <c r="B32" s="13" t="s">
        <v>24</v>
      </c>
      <c r="C32" s="21">
        <v>4.7675916012796138E-2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136.34470676646973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1.1818869454053723E-3</v>
      </c>
    </row>
    <row r="39" spans="1:3" x14ac:dyDescent="0.25">
      <c r="A39" s="12" t="s">
        <v>10</v>
      </c>
      <c r="B39" s="13" t="s">
        <v>29</v>
      </c>
      <c r="C39" s="22">
        <f>C35/C42</f>
        <v>1.1308438053435768E-3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92299</v>
      </c>
    </row>
    <row r="42" spans="1:3" ht="15.75" thickBot="1" x14ac:dyDescent="0.3">
      <c r="A42" s="23"/>
      <c r="B42" s="24" t="s">
        <v>93</v>
      </c>
      <c r="C42" s="25">
        <v>120569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2304-5818-430C-8526-E3B376B4A674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104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13.449866985776211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13.449866985776211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2.0731102982322405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2.0731102982322405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1.807018108767948</v>
      </c>
    </row>
    <row r="17" spans="1:3" ht="30" x14ac:dyDescent="0.25">
      <c r="A17" s="12" t="s">
        <v>8</v>
      </c>
      <c r="B17" s="17" t="s">
        <v>9</v>
      </c>
      <c r="C17" s="21">
        <v>1.337560203069484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0.46945790569846407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44.755490703221554</v>
      </c>
    </row>
    <row r="22" spans="1:3" x14ac:dyDescent="0.25">
      <c r="A22" s="12"/>
      <c r="B22" s="13" t="s">
        <v>15</v>
      </c>
      <c r="C22" s="21">
        <v>4.1297670566088893</v>
      </c>
    </row>
    <row r="23" spans="1:3" x14ac:dyDescent="0.25">
      <c r="A23" s="12"/>
      <c r="B23" s="13" t="s">
        <v>16</v>
      </c>
      <c r="C23" s="21">
        <v>39.804157955790991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8.231999999999999E-2</v>
      </c>
    </row>
    <row r="27" spans="1:3" x14ac:dyDescent="0.25">
      <c r="A27" s="12"/>
      <c r="B27" s="13" t="s">
        <v>20</v>
      </c>
      <c r="C27" s="21">
        <v>0.67330012456493993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6.5945566256730009E-2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7.6332100902223431E-3</v>
      </c>
    </row>
    <row r="32" spans="1:3" x14ac:dyDescent="0.25">
      <c r="A32" s="12" t="s">
        <v>8</v>
      </c>
      <c r="B32" s="13" t="s">
        <v>24</v>
      </c>
      <c r="C32" s="21">
        <v>7.6332100902223431E-3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62.09311930608817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4.6744197578560387E-4</v>
      </c>
    </row>
    <row r="39" spans="1:3" x14ac:dyDescent="0.25">
      <c r="A39" s="12" t="s">
        <v>10</v>
      </c>
      <c r="B39" s="13" t="s">
        <v>29</v>
      </c>
      <c r="C39" s="22">
        <f>C35/C42</f>
        <v>6.5141411664949476E-4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98607</v>
      </c>
    </row>
    <row r="42" spans="1:3" ht="15.75" thickBot="1" x14ac:dyDescent="0.3">
      <c r="A42" s="23"/>
      <c r="B42" s="24" t="s">
        <v>93</v>
      </c>
      <c r="C42" s="25">
        <v>95320.5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A814-760F-4EC7-ACEA-1B93D171CCB1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105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27.507666458839875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27.507666458839875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1.5194495940791786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1.5194495940791786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14.303210055797507</v>
      </c>
    </row>
    <row r="17" spans="1:3" ht="30" x14ac:dyDescent="0.25">
      <c r="A17" s="12" t="s">
        <v>8</v>
      </c>
      <c r="B17" s="17" t="s">
        <v>9</v>
      </c>
      <c r="C17" s="21">
        <v>5.8521604641662908</v>
      </c>
    </row>
    <row r="18" spans="1:3" x14ac:dyDescent="0.25">
      <c r="A18" s="12" t="s">
        <v>10</v>
      </c>
      <c r="B18" s="17" t="s">
        <v>11</v>
      </c>
      <c r="C18" s="21">
        <v>4.4450000000000003E-2</v>
      </c>
    </row>
    <row r="19" spans="1:3" x14ac:dyDescent="0.25">
      <c r="A19" s="12" t="s">
        <v>12</v>
      </c>
      <c r="B19" s="13" t="s">
        <v>13</v>
      </c>
      <c r="C19" s="21">
        <v>8.4065995916312151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140.87068805813755</v>
      </c>
    </row>
    <row r="22" spans="1:3" x14ac:dyDescent="0.25">
      <c r="A22" s="12"/>
      <c r="B22" s="13" t="s">
        <v>15</v>
      </c>
      <c r="C22" s="21">
        <v>13.778860714826623</v>
      </c>
    </row>
    <row r="23" spans="1:3" x14ac:dyDescent="0.25">
      <c r="A23" s="12"/>
      <c r="B23" s="13" t="s">
        <v>16</v>
      </c>
      <c r="C23" s="21">
        <v>108.16922422732524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0.56596999999999997</v>
      </c>
    </row>
    <row r="27" spans="1:3" x14ac:dyDescent="0.25">
      <c r="A27" s="12"/>
      <c r="B27" s="13" t="s">
        <v>20</v>
      </c>
      <c r="C27" s="21">
        <v>12.107260966513479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6.2493721494722001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3.9327116148481098E-2</v>
      </c>
    </row>
    <row r="32" spans="1:3" x14ac:dyDescent="0.25">
      <c r="A32" s="12" t="s">
        <v>8</v>
      </c>
      <c r="B32" s="13" t="s">
        <v>24</v>
      </c>
      <c r="C32" s="21">
        <v>3.9327116148481098E-2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184.24034128300261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1.204255263362557E-3</v>
      </c>
    </row>
    <row r="39" spans="1:3" x14ac:dyDescent="0.25">
      <c r="A39" s="12" t="s">
        <v>10</v>
      </c>
      <c r="B39" s="13" t="s">
        <v>29</v>
      </c>
      <c r="C39" s="22">
        <f>C35/C42</f>
        <v>1.2170196238304115E-3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121837</v>
      </c>
    </row>
    <row r="42" spans="1:3" ht="15.75" thickBot="1" x14ac:dyDescent="0.3">
      <c r="A42" s="23"/>
      <c r="B42" s="24" t="s">
        <v>93</v>
      </c>
      <c r="C42" s="25">
        <v>151386.5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96D9-CEF4-4552-B962-BAC240681D67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106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0.41503700371207991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0.41503700371207991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0.8310401669045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0.8310401669045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0.27579999999999999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0</v>
      </c>
    </row>
    <row r="27" spans="1:3" x14ac:dyDescent="0.25">
      <c r="A27" s="12"/>
      <c r="B27" s="13" t="s">
        <v>20</v>
      </c>
      <c r="C27" s="21">
        <v>0.27579999999999999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1.5218771706165799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3.0953984287317621E-4</v>
      </c>
    </row>
    <row r="39" spans="1:3" x14ac:dyDescent="0.25">
      <c r="A39" s="12" t="s">
        <v>10</v>
      </c>
      <c r="B39" s="13" t="s">
        <v>29</v>
      </c>
      <c r="C39" s="22">
        <f>C35/C42</f>
        <v>1.6259371480946366E-3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891</v>
      </c>
    </row>
    <row r="42" spans="1:3" ht="15.75" thickBot="1" x14ac:dyDescent="0.3">
      <c r="A42" s="23"/>
      <c r="B42" s="24" t="s">
        <v>93</v>
      </c>
      <c r="C42" s="25">
        <v>936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0460-90F9-4F0B-8805-8796267121F9}">
  <sheetPr>
    <pageSetUpPr fitToPage="1"/>
  </sheetPr>
  <dimension ref="A1:D49"/>
  <sheetViews>
    <sheetView rightToLeft="1" workbookViewId="0">
      <pane xSplit="3" ySplit="7" topLeftCell="D23" activePane="bottomRight" state="frozen"/>
      <selection activeCell="H28" sqref="H28"/>
      <selection pane="topRight" activeCell="H28" sqref="H28"/>
      <selection pane="bottomLeft" activeCell="H28" sqref="H28"/>
      <selection pane="bottomRight" activeCell="F48" sqref="F48"/>
    </sheetView>
  </sheetViews>
  <sheetFormatPr defaultRowHeight="15" x14ac:dyDescent="0.25"/>
  <cols>
    <col min="1" max="1" width="4" style="2" customWidth="1"/>
    <col min="2" max="2" width="10.875" style="2" customWidth="1"/>
    <col min="3" max="3" width="34.375" style="2" bestFit="1" customWidth="1"/>
    <col min="4" max="4" width="10.375" style="2" customWidth="1"/>
    <col min="5" max="16384" width="9" style="2"/>
  </cols>
  <sheetData>
    <row r="1" spans="1:4" x14ac:dyDescent="0.25">
      <c r="A1" s="88" t="s">
        <v>87</v>
      </c>
      <c r="B1" s="88"/>
      <c r="C1" s="88"/>
      <c r="D1" s="88"/>
    </row>
    <row r="2" spans="1:4" x14ac:dyDescent="0.25">
      <c r="A2" s="26"/>
      <c r="B2" s="27"/>
      <c r="C2" s="4"/>
    </row>
    <row r="3" spans="1:4" x14ac:dyDescent="0.25">
      <c r="A3" s="5" t="s">
        <v>91</v>
      </c>
      <c r="B3" s="27"/>
      <c r="C3" s="4"/>
    </row>
    <row r="4" spans="1:4" x14ac:dyDescent="0.25">
      <c r="A4" s="27"/>
      <c r="B4" s="27"/>
      <c r="C4" s="28"/>
    </row>
    <row r="5" spans="1:4" ht="15.75" thickBot="1" x14ac:dyDescent="0.3">
      <c r="A5" s="5" t="s">
        <v>88</v>
      </c>
      <c r="B5" s="27"/>
      <c r="C5" s="28"/>
    </row>
    <row r="6" spans="1:4" x14ac:dyDescent="0.25">
      <c r="A6" s="29" t="s">
        <v>33</v>
      </c>
      <c r="B6" s="30"/>
      <c r="C6" s="31"/>
      <c r="D6" s="32">
        <f>SUM(D7:D8)</f>
        <v>0</v>
      </c>
    </row>
    <row r="7" spans="1:4" x14ac:dyDescent="0.25">
      <c r="A7" s="33"/>
      <c r="B7" s="34">
        <v>1</v>
      </c>
      <c r="C7" s="35" t="s">
        <v>34</v>
      </c>
      <c r="D7" s="40">
        <f>SUM(D8:D8)</f>
        <v>0</v>
      </c>
    </row>
    <row r="8" spans="1:4" x14ac:dyDescent="0.25">
      <c r="A8" s="37"/>
      <c r="B8" s="38">
        <v>2</v>
      </c>
      <c r="C8" s="39" t="s">
        <v>34</v>
      </c>
      <c r="D8" s="40">
        <v>0</v>
      </c>
    </row>
    <row r="9" spans="1:4" x14ac:dyDescent="0.25">
      <c r="A9" s="37" t="s">
        <v>35</v>
      </c>
      <c r="B9" s="38"/>
      <c r="C9" s="39"/>
      <c r="D9" s="48"/>
    </row>
    <row r="10" spans="1:4" x14ac:dyDescent="0.25">
      <c r="A10" s="41"/>
      <c r="B10" s="42">
        <v>1</v>
      </c>
      <c r="C10" s="43" t="s">
        <v>36</v>
      </c>
      <c r="D10" s="40">
        <v>471.57510128729507</v>
      </c>
    </row>
    <row r="11" spans="1:4" x14ac:dyDescent="0.25">
      <c r="A11" s="44"/>
      <c r="B11" s="45">
        <v>2</v>
      </c>
      <c r="C11" s="39" t="s">
        <v>37</v>
      </c>
      <c r="D11" s="40">
        <v>57.511584002155153</v>
      </c>
    </row>
    <row r="12" spans="1:4" x14ac:dyDescent="0.25">
      <c r="A12" s="44" t="s">
        <v>38</v>
      </c>
      <c r="B12" s="38"/>
      <c r="C12" s="39"/>
      <c r="D12" s="48">
        <f>SUM(D10:D11)</f>
        <v>529.0866852894502</v>
      </c>
    </row>
    <row r="13" spans="1:4" x14ac:dyDescent="0.25">
      <c r="A13" s="46"/>
      <c r="B13" s="42"/>
      <c r="C13" s="47"/>
      <c r="D13" s="48"/>
    </row>
    <row r="14" spans="1:4" x14ac:dyDescent="0.25">
      <c r="A14" s="46" t="s">
        <v>39</v>
      </c>
      <c r="B14" s="49"/>
      <c r="C14" s="49"/>
      <c r="D14" s="36"/>
    </row>
    <row r="15" spans="1:4" x14ac:dyDescent="0.25">
      <c r="A15" s="46" t="s">
        <v>33</v>
      </c>
      <c r="B15" s="49"/>
      <c r="C15" s="35"/>
      <c r="D15" s="36"/>
    </row>
    <row r="16" spans="1:4" x14ac:dyDescent="0.25">
      <c r="A16" s="46"/>
      <c r="B16" s="49">
        <v>1</v>
      </c>
      <c r="C16" s="43" t="s">
        <v>34</v>
      </c>
      <c r="D16" s="40">
        <v>0</v>
      </c>
    </row>
    <row r="17" spans="1:4" x14ac:dyDescent="0.25">
      <c r="A17" s="50"/>
      <c r="B17" s="39">
        <v>2</v>
      </c>
      <c r="C17" s="39" t="s">
        <v>34</v>
      </c>
      <c r="D17" s="40">
        <v>0</v>
      </c>
    </row>
    <row r="18" spans="1:4" x14ac:dyDescent="0.25">
      <c r="A18" s="50" t="s">
        <v>35</v>
      </c>
      <c r="B18" s="39"/>
      <c r="C18" s="39"/>
      <c r="D18" s="40"/>
    </row>
    <row r="19" spans="1:4" x14ac:dyDescent="0.25">
      <c r="A19" s="46"/>
      <c r="B19" s="49">
        <v>1</v>
      </c>
      <c r="C19" s="43" t="s">
        <v>40</v>
      </c>
      <c r="D19" s="40">
        <v>10.288326711404689</v>
      </c>
    </row>
    <row r="20" spans="1:4" x14ac:dyDescent="0.25">
      <c r="A20" s="50"/>
      <c r="B20" s="39">
        <v>2</v>
      </c>
      <c r="C20" s="39" t="s">
        <v>41</v>
      </c>
      <c r="D20" s="40">
        <v>6.0914916436901079</v>
      </c>
    </row>
    <row r="21" spans="1:4" x14ac:dyDescent="0.25">
      <c r="A21" s="50"/>
      <c r="B21" s="39">
        <v>3</v>
      </c>
      <c r="C21" s="39" t="s">
        <v>42</v>
      </c>
      <c r="D21" s="40">
        <v>3.7868167022267425</v>
      </c>
    </row>
    <row r="22" spans="1:4" x14ac:dyDescent="0.25">
      <c r="A22" s="50"/>
      <c r="B22" s="39">
        <v>4</v>
      </c>
      <c r="C22" s="39" t="s">
        <v>43</v>
      </c>
      <c r="D22" s="40">
        <v>1.3937293098493366</v>
      </c>
    </row>
    <row r="23" spans="1:4" x14ac:dyDescent="0.25">
      <c r="A23" s="50"/>
      <c r="B23" s="39">
        <v>5</v>
      </c>
      <c r="C23" s="39" t="s">
        <v>36</v>
      </c>
      <c r="D23" s="40">
        <v>0.18906919395856758</v>
      </c>
    </row>
    <row r="24" spans="1:4" x14ac:dyDescent="0.25">
      <c r="A24" s="50" t="s">
        <v>44</v>
      </c>
      <c r="B24" s="39"/>
      <c r="C24" s="39"/>
      <c r="D24" s="48">
        <f>SUM(D17:D23)</f>
        <v>21.749433561129447</v>
      </c>
    </row>
    <row r="25" spans="1:4" x14ac:dyDescent="0.25">
      <c r="A25" s="46"/>
      <c r="B25" s="42"/>
      <c r="C25" s="47"/>
      <c r="D25" s="48"/>
    </row>
    <row r="26" spans="1:4" x14ac:dyDescent="0.25">
      <c r="A26" s="46" t="s">
        <v>45</v>
      </c>
      <c r="B26" s="49"/>
      <c r="C26" s="49"/>
      <c r="D26" s="36"/>
    </row>
    <row r="27" spans="1:4" x14ac:dyDescent="0.25">
      <c r="A27" s="46"/>
      <c r="B27" s="42">
        <v>1</v>
      </c>
      <c r="C27" s="47" t="s">
        <v>46</v>
      </c>
      <c r="D27" s="40">
        <v>46.479427304926674</v>
      </c>
    </row>
    <row r="28" spans="1:4" ht="14.25" customHeight="1" x14ac:dyDescent="0.25">
      <c r="A28" s="44"/>
      <c r="B28" s="45">
        <v>2</v>
      </c>
      <c r="C28" s="51" t="s">
        <v>47</v>
      </c>
      <c r="D28" s="40">
        <v>25.765234310902034</v>
      </c>
    </row>
    <row r="29" spans="1:4" x14ac:dyDescent="0.25">
      <c r="A29" s="44" t="s">
        <v>48</v>
      </c>
      <c r="B29" s="38"/>
      <c r="C29" s="51"/>
      <c r="D29" s="48">
        <f>SUM(D27:D28)</f>
        <v>72.244661615828704</v>
      </c>
    </row>
    <row r="30" spans="1:4" x14ac:dyDescent="0.25">
      <c r="A30" s="46"/>
      <c r="B30" s="42"/>
      <c r="C30" s="47"/>
      <c r="D30" s="48"/>
    </row>
    <row r="31" spans="1:4" x14ac:dyDescent="0.25">
      <c r="A31" s="46" t="s">
        <v>49</v>
      </c>
      <c r="B31" s="49"/>
      <c r="C31" s="49"/>
      <c r="D31" s="36"/>
    </row>
    <row r="32" spans="1:4" x14ac:dyDescent="0.25">
      <c r="A32" s="46"/>
      <c r="B32" s="42">
        <v>1</v>
      </c>
      <c r="C32" s="47" t="s">
        <v>50</v>
      </c>
      <c r="D32" s="40">
        <v>23.423532799999997</v>
      </c>
    </row>
    <row r="33" spans="1:4" x14ac:dyDescent="0.25">
      <c r="A33" s="44"/>
      <c r="B33" s="45">
        <v>2</v>
      </c>
      <c r="C33" s="51" t="s">
        <v>51</v>
      </c>
      <c r="D33" s="40">
        <v>10.299340081667903</v>
      </c>
    </row>
    <row r="34" spans="1:4" x14ac:dyDescent="0.25">
      <c r="A34" s="44"/>
      <c r="B34" s="45">
        <v>3</v>
      </c>
      <c r="C34" s="51" t="s">
        <v>52</v>
      </c>
      <c r="D34" s="40">
        <v>18.526199999999999</v>
      </c>
    </row>
    <row r="35" spans="1:4" x14ac:dyDescent="0.25">
      <c r="A35" s="44"/>
      <c r="B35" s="45">
        <v>5</v>
      </c>
      <c r="C35" s="51" t="s">
        <v>53</v>
      </c>
      <c r="D35" s="40">
        <v>8.0410870275999997</v>
      </c>
    </row>
    <row r="36" spans="1:4" x14ac:dyDescent="0.25">
      <c r="A36" s="44"/>
      <c r="B36" s="45">
        <v>6</v>
      </c>
      <c r="C36" s="51" t="s">
        <v>54</v>
      </c>
      <c r="D36" s="40">
        <v>5.1188137246246121</v>
      </c>
    </row>
    <row r="37" spans="1:4" x14ac:dyDescent="0.25">
      <c r="A37" s="44" t="s">
        <v>13</v>
      </c>
      <c r="B37" s="45"/>
      <c r="C37" s="51"/>
      <c r="D37" s="48">
        <f>SUM(D32:D36)</f>
        <v>65.408973633892515</v>
      </c>
    </row>
    <row r="38" spans="1:4" x14ac:dyDescent="0.25">
      <c r="A38" s="46"/>
      <c r="B38" s="49"/>
      <c r="C38" s="49"/>
      <c r="D38" s="48"/>
    </row>
    <row r="39" spans="1:4" x14ac:dyDescent="0.25">
      <c r="A39" s="46" t="s">
        <v>55</v>
      </c>
      <c r="B39" s="49"/>
      <c r="C39" s="49"/>
      <c r="D39" s="36"/>
    </row>
    <row r="40" spans="1:4" x14ac:dyDescent="0.25">
      <c r="A40" s="46"/>
      <c r="B40" s="49">
        <v>1</v>
      </c>
      <c r="C40" s="49" t="s">
        <v>36</v>
      </c>
      <c r="D40" s="40">
        <v>2.1072378294018366</v>
      </c>
    </row>
    <row r="41" spans="1:4" x14ac:dyDescent="0.25">
      <c r="A41" s="44"/>
      <c r="B41" s="45"/>
      <c r="C41" s="51" t="s">
        <v>56</v>
      </c>
      <c r="D41" s="48">
        <f>SUM(D40)</f>
        <v>2.1072378294018366</v>
      </c>
    </row>
    <row r="42" spans="1:4" x14ac:dyDescent="0.25">
      <c r="A42" s="44"/>
      <c r="B42" s="45"/>
      <c r="C42" s="49"/>
      <c r="D42" s="48"/>
    </row>
    <row r="43" spans="1:4" x14ac:dyDescent="0.25">
      <c r="A43" s="46" t="s">
        <v>57</v>
      </c>
      <c r="B43" s="49"/>
      <c r="C43" s="51"/>
      <c r="D43" s="36"/>
    </row>
    <row r="44" spans="1:4" x14ac:dyDescent="0.25">
      <c r="A44" s="46"/>
      <c r="B44" s="49">
        <v>1</v>
      </c>
      <c r="C44" s="49" t="s">
        <v>58</v>
      </c>
      <c r="D44" s="36"/>
    </row>
    <row r="45" spans="1:4" x14ac:dyDescent="0.25">
      <c r="A45" s="44"/>
      <c r="B45" s="45"/>
      <c r="C45" s="51" t="s">
        <v>25</v>
      </c>
      <c r="D45" s="40"/>
    </row>
    <row r="46" spans="1:4" x14ac:dyDescent="0.25">
      <c r="A46" s="44"/>
      <c r="B46" s="45"/>
      <c r="C46" s="49"/>
      <c r="D46" s="48"/>
    </row>
    <row r="47" spans="1:4" x14ac:dyDescent="0.25">
      <c r="A47" s="44"/>
      <c r="B47" s="45"/>
      <c r="C47" s="49" t="s">
        <v>59</v>
      </c>
      <c r="D47" s="72">
        <f>D12+D24+D29+D37+D41</f>
        <v>690.59699192970265</v>
      </c>
    </row>
    <row r="48" spans="1:4" x14ac:dyDescent="0.25">
      <c r="A48" s="46"/>
      <c r="B48" s="49"/>
      <c r="C48" s="49"/>
      <c r="D48" s="48"/>
    </row>
    <row r="49" spans="1:4" x14ac:dyDescent="0.25">
      <c r="A49" s="46"/>
      <c r="B49" s="49"/>
      <c r="C49" s="49" t="s">
        <v>30</v>
      </c>
      <c r="D49" s="72">
        <f>'מקפת משלימה- נספח 1'!C41</f>
        <v>2037869.5</v>
      </c>
    </row>
  </sheetData>
  <mergeCells count="1">
    <mergeCell ref="A1:D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2589-AF57-4F36-BD1D-9EAB86C647BB}">
  <sheetPr>
    <pageSetUpPr fitToPage="1"/>
  </sheetPr>
  <dimension ref="A1:E47"/>
  <sheetViews>
    <sheetView rightToLeft="1" workbookViewId="0">
      <pane xSplit="2" ySplit="6" topLeftCell="C19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4.625" style="2" customWidth="1"/>
    <col min="2" max="2" width="48.25" style="2" customWidth="1"/>
    <col min="3" max="3" width="9.875" style="71" bestFit="1" customWidth="1"/>
    <col min="4" max="16384" width="9" style="2"/>
  </cols>
  <sheetData>
    <row r="1" spans="1:3" x14ac:dyDescent="0.25">
      <c r="A1" s="88" t="s">
        <v>87</v>
      </c>
      <c r="B1" s="88"/>
      <c r="C1" s="88"/>
    </row>
    <row r="2" spans="1:3" x14ac:dyDescent="0.25">
      <c r="A2" s="26"/>
      <c r="B2" s="27"/>
      <c r="C2" s="63"/>
    </row>
    <row r="3" spans="1:3" x14ac:dyDescent="0.25">
      <c r="A3" s="5" t="s">
        <v>92</v>
      </c>
      <c r="B3" s="27"/>
      <c r="C3" s="63"/>
    </row>
    <row r="4" spans="1:3" x14ac:dyDescent="0.25">
      <c r="A4" s="27"/>
      <c r="B4" s="27"/>
      <c r="C4" s="64"/>
    </row>
    <row r="5" spans="1:3" ht="15.75" thickBot="1" x14ac:dyDescent="0.3">
      <c r="A5" s="5" t="s">
        <v>88</v>
      </c>
      <c r="B5" s="27"/>
      <c r="C5" s="64"/>
    </row>
    <row r="6" spans="1:3" x14ac:dyDescent="0.25">
      <c r="A6" s="52" t="s">
        <v>60</v>
      </c>
      <c r="B6" s="53"/>
      <c r="C6" s="65"/>
    </row>
    <row r="7" spans="1:3" x14ac:dyDescent="0.25">
      <c r="A7" s="46">
        <v>1</v>
      </c>
      <c r="B7" s="43" t="s">
        <v>43</v>
      </c>
      <c r="C7" s="66">
        <f>SUM(C8)</f>
        <v>2845.3358499996234</v>
      </c>
    </row>
    <row r="8" spans="1:3" x14ac:dyDescent="0.25">
      <c r="A8" s="44" t="s">
        <v>61</v>
      </c>
      <c r="B8" s="54"/>
      <c r="C8" s="67">
        <v>2845.3358499996234</v>
      </c>
    </row>
    <row r="9" spans="1:3" x14ac:dyDescent="0.25">
      <c r="A9" s="33"/>
      <c r="B9" s="54"/>
      <c r="C9" s="68"/>
    </row>
    <row r="10" spans="1:3" x14ac:dyDescent="0.25">
      <c r="A10" s="55" t="s">
        <v>62</v>
      </c>
      <c r="B10" s="56"/>
      <c r="C10" s="69"/>
    </row>
    <row r="11" spans="1:3" x14ac:dyDescent="0.25">
      <c r="A11" s="33">
        <v>1</v>
      </c>
      <c r="B11" s="54" t="s">
        <v>36</v>
      </c>
      <c r="C11" s="69"/>
    </row>
    <row r="12" spans="1:3" x14ac:dyDescent="0.25">
      <c r="A12" s="44" t="s">
        <v>63</v>
      </c>
      <c r="B12" s="54"/>
      <c r="C12" s="67"/>
    </row>
    <row r="13" spans="1:3" x14ac:dyDescent="0.25">
      <c r="A13" s="46"/>
      <c r="B13" s="43"/>
      <c r="C13" s="68"/>
    </row>
    <row r="14" spans="1:3" x14ac:dyDescent="0.25">
      <c r="A14" s="50" t="s">
        <v>64</v>
      </c>
      <c r="B14" s="57"/>
      <c r="C14" s="69"/>
    </row>
    <row r="15" spans="1:3" x14ac:dyDescent="0.25">
      <c r="A15" s="41">
        <v>1</v>
      </c>
      <c r="B15" s="58" t="s">
        <v>36</v>
      </c>
      <c r="C15" s="69"/>
    </row>
    <row r="16" spans="1:3" x14ac:dyDescent="0.25">
      <c r="A16" s="44" t="s">
        <v>18</v>
      </c>
      <c r="B16" s="54"/>
      <c r="C16" s="67"/>
    </row>
    <row r="17" spans="1:3" x14ac:dyDescent="0.25">
      <c r="A17" s="33"/>
      <c r="B17" s="54"/>
      <c r="C17" s="68"/>
    </row>
    <row r="18" spans="1:3" x14ac:dyDescent="0.25">
      <c r="A18" s="55" t="s">
        <v>65</v>
      </c>
      <c r="B18" s="54"/>
      <c r="C18" s="69"/>
    </row>
    <row r="19" spans="1:3" x14ac:dyDescent="0.25">
      <c r="A19" s="33" t="s">
        <v>66</v>
      </c>
      <c r="B19" s="54" t="s">
        <v>67</v>
      </c>
      <c r="C19" s="69"/>
    </row>
    <row r="20" spans="1:3" x14ac:dyDescent="0.25">
      <c r="A20" s="33">
        <v>1</v>
      </c>
      <c r="B20" s="56"/>
      <c r="C20" s="69"/>
    </row>
    <row r="21" spans="1:3" x14ac:dyDescent="0.25">
      <c r="A21" s="44">
        <v>2</v>
      </c>
      <c r="B21" s="54"/>
      <c r="C21" s="67"/>
    </row>
    <row r="22" spans="1:3" x14ac:dyDescent="0.25">
      <c r="A22" s="44" t="s">
        <v>68</v>
      </c>
      <c r="B22" s="54" t="s">
        <v>69</v>
      </c>
      <c r="C22" s="67"/>
    </row>
    <row r="23" spans="1:3" x14ac:dyDescent="0.25">
      <c r="A23" s="46">
        <v>1</v>
      </c>
      <c r="B23" s="59" t="s">
        <v>70</v>
      </c>
      <c r="C23" s="67">
        <v>19.00450272006826</v>
      </c>
    </row>
    <row r="24" spans="1:3" x14ac:dyDescent="0.25">
      <c r="A24" s="60">
        <v>2</v>
      </c>
      <c r="B24" s="58" t="s">
        <v>43</v>
      </c>
      <c r="C24" s="67">
        <v>18.744603606346132</v>
      </c>
    </row>
    <row r="25" spans="1:3" x14ac:dyDescent="0.25">
      <c r="A25" s="60">
        <v>3</v>
      </c>
      <c r="B25" s="58" t="s">
        <v>71</v>
      </c>
      <c r="C25" s="67">
        <v>18.72517615549717</v>
      </c>
    </row>
    <row r="26" spans="1:3" x14ac:dyDescent="0.25">
      <c r="A26" s="60">
        <v>4</v>
      </c>
      <c r="B26" s="58" t="s">
        <v>72</v>
      </c>
      <c r="C26" s="67">
        <v>16.95470447307466</v>
      </c>
    </row>
    <row r="27" spans="1:3" x14ac:dyDescent="0.25">
      <c r="A27" s="60">
        <v>5</v>
      </c>
      <c r="B27" s="58" t="s">
        <v>73</v>
      </c>
      <c r="C27" s="67">
        <v>15.640328838458069</v>
      </c>
    </row>
    <row r="28" spans="1:3" x14ac:dyDescent="0.25">
      <c r="A28" s="60">
        <v>6</v>
      </c>
      <c r="B28" s="58" t="s">
        <v>74</v>
      </c>
      <c r="C28" s="67">
        <v>8.2317003122036603</v>
      </c>
    </row>
    <row r="29" spans="1:3" x14ac:dyDescent="0.25">
      <c r="A29" s="60">
        <v>7</v>
      </c>
      <c r="B29" s="58" t="s">
        <v>75</v>
      </c>
      <c r="C29" s="67">
        <v>7.3329636425390801</v>
      </c>
    </row>
    <row r="30" spans="1:3" x14ac:dyDescent="0.25">
      <c r="A30" s="41">
        <v>8</v>
      </c>
      <c r="B30" s="57" t="s">
        <v>43</v>
      </c>
      <c r="C30" s="67">
        <v>0</v>
      </c>
    </row>
    <row r="31" spans="1:3" x14ac:dyDescent="0.25">
      <c r="A31" s="41" t="s">
        <v>76</v>
      </c>
      <c r="B31" s="58"/>
      <c r="C31" s="73">
        <f>SUM(C23:C30)</f>
        <v>104.63397974818703</v>
      </c>
    </row>
    <row r="32" spans="1:3" ht="14.25" customHeight="1" x14ac:dyDescent="0.25">
      <c r="A32" s="33"/>
      <c r="B32" s="54"/>
      <c r="C32" s="69"/>
    </row>
    <row r="33" spans="1:5" x14ac:dyDescent="0.25">
      <c r="A33" s="33" t="s">
        <v>77</v>
      </c>
      <c r="B33" s="56"/>
      <c r="C33" s="69"/>
    </row>
    <row r="34" spans="1:5" x14ac:dyDescent="0.25">
      <c r="A34" s="44" t="s">
        <v>66</v>
      </c>
      <c r="B34" s="43" t="s">
        <v>78</v>
      </c>
      <c r="C34" s="67"/>
    </row>
    <row r="35" spans="1:5" x14ac:dyDescent="0.25">
      <c r="A35" s="44">
        <v>1</v>
      </c>
      <c r="B35" s="43" t="s">
        <v>43</v>
      </c>
      <c r="C35" s="67">
        <v>29.347028094588278</v>
      </c>
    </row>
    <row r="36" spans="1:5" x14ac:dyDescent="0.25">
      <c r="A36" s="60" t="s">
        <v>68</v>
      </c>
      <c r="B36" s="43" t="s">
        <v>79</v>
      </c>
      <c r="C36" s="67"/>
    </row>
    <row r="37" spans="1:5" x14ac:dyDescent="0.25">
      <c r="A37" s="60">
        <v>1</v>
      </c>
      <c r="B37" s="43" t="s">
        <v>80</v>
      </c>
      <c r="C37" s="67">
        <v>112.73601433855778</v>
      </c>
    </row>
    <row r="38" spans="1:5" x14ac:dyDescent="0.25">
      <c r="A38" s="60">
        <v>2</v>
      </c>
      <c r="B38" s="43" t="s">
        <v>43</v>
      </c>
      <c r="C38" s="67">
        <v>104.20075476212183</v>
      </c>
    </row>
    <row r="39" spans="1:5" x14ac:dyDescent="0.25">
      <c r="A39" s="60">
        <v>3</v>
      </c>
      <c r="B39" s="43" t="s">
        <v>81</v>
      </c>
      <c r="C39" s="67">
        <v>56.621204832720181</v>
      </c>
    </row>
    <row r="40" spans="1:5" x14ac:dyDescent="0.25">
      <c r="A40" s="60">
        <v>4</v>
      </c>
      <c r="B40" s="43" t="s">
        <v>82</v>
      </c>
      <c r="C40" s="67">
        <v>55.33425946037012</v>
      </c>
    </row>
    <row r="41" spans="1:5" x14ac:dyDescent="0.25">
      <c r="A41" s="60">
        <v>5</v>
      </c>
      <c r="B41" s="43" t="s">
        <v>83</v>
      </c>
      <c r="C41" s="67">
        <v>50.365559098855421</v>
      </c>
    </row>
    <row r="42" spans="1:5" x14ac:dyDescent="0.25">
      <c r="A42" s="60">
        <v>6</v>
      </c>
      <c r="B42" s="43" t="s">
        <v>84</v>
      </c>
      <c r="C42" s="67">
        <v>43.435862792758428</v>
      </c>
    </row>
    <row r="43" spans="1:5" x14ac:dyDescent="0.25">
      <c r="A43" s="50" t="s">
        <v>85</v>
      </c>
      <c r="B43" s="57"/>
      <c r="C43" s="68">
        <f>SUM(C34:C42)</f>
        <v>452.04068337997205</v>
      </c>
    </row>
    <row r="44" spans="1:5" x14ac:dyDescent="0.25">
      <c r="A44" s="41"/>
      <c r="B44" s="58"/>
      <c r="C44" s="68"/>
      <c r="E44" s="61"/>
    </row>
    <row r="45" spans="1:5" x14ac:dyDescent="0.25">
      <c r="A45" s="50" t="s">
        <v>86</v>
      </c>
      <c r="B45" s="57"/>
      <c r="C45" s="73">
        <f>C8+C31+C43</f>
        <v>3402.0105131277824</v>
      </c>
    </row>
    <row r="46" spans="1:5" ht="15.75" thickBot="1" x14ac:dyDescent="0.3">
      <c r="A46" s="24"/>
      <c r="B46" s="62"/>
      <c r="C46" s="70"/>
    </row>
    <row r="47" spans="1:5" ht="15.75" thickBot="1" x14ac:dyDescent="0.3">
      <c r="A47" s="24" t="s">
        <v>30</v>
      </c>
      <c r="B47" s="62"/>
      <c r="C47" s="70">
        <f>'מקפת משלימה- נספח 1'!C41</f>
        <v>2037869.5</v>
      </c>
    </row>
  </sheetData>
  <mergeCells count="1">
    <mergeCell ref="A1:C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8B66-A77D-466E-8CDC-AB21FFAA604E}">
  <sheetPr>
    <pageSetUpPr fitToPage="1"/>
  </sheetPr>
  <dimension ref="A1:C42"/>
  <sheetViews>
    <sheetView rightToLeft="1" workbookViewId="0">
      <pane xSplit="2" ySplit="7" topLeftCell="C25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94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150.28061997118215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150.28061997118215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4.0909864720633635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4.0909864720633635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23.894272965696874</v>
      </c>
    </row>
    <row r="17" spans="1:3" ht="30" x14ac:dyDescent="0.25">
      <c r="A17" s="12" t="s">
        <v>8</v>
      </c>
      <c r="B17" s="17" t="s">
        <v>9</v>
      </c>
      <c r="C17" s="21">
        <v>23.894272965696874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1743.3502514989982</v>
      </c>
    </row>
    <row r="22" spans="1:3" x14ac:dyDescent="0.25">
      <c r="A22" s="12"/>
      <c r="B22" s="13" t="s">
        <v>15</v>
      </c>
      <c r="C22" s="21">
        <v>139.96898940145542</v>
      </c>
    </row>
    <row r="23" spans="1:3" x14ac:dyDescent="0.25">
      <c r="A23" s="12"/>
      <c r="B23" s="13" t="s">
        <v>16</v>
      </c>
      <c r="C23" s="21">
        <v>1418.7023694644743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12.38077</v>
      </c>
    </row>
    <row r="27" spans="1:3" x14ac:dyDescent="0.25">
      <c r="A27" s="12"/>
      <c r="B27" s="13" t="s">
        <v>20</v>
      </c>
      <c r="C27" s="21">
        <v>130.37737493142976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41.920747701638682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1.2329078308164558</v>
      </c>
    </row>
    <row r="32" spans="1:3" x14ac:dyDescent="0.25">
      <c r="A32" s="12" t="s">
        <v>8</v>
      </c>
      <c r="B32" s="13" t="s">
        <v>24</v>
      </c>
      <c r="C32" s="21">
        <v>1.2329078308164558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1922.8490387387571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2.1388971552666778E-3</v>
      </c>
    </row>
    <row r="39" spans="1:3" x14ac:dyDescent="0.25">
      <c r="A39" s="12" t="s">
        <v>10</v>
      </c>
      <c r="B39" s="13" t="s">
        <v>29</v>
      </c>
      <c r="C39" s="22">
        <f>C35/C42</f>
        <v>2.1954704889715557E-3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826241</v>
      </c>
    </row>
    <row r="42" spans="1:3" ht="15.75" thickBot="1" x14ac:dyDescent="0.3">
      <c r="A42" s="23"/>
      <c r="B42" s="24" t="s">
        <v>93</v>
      </c>
      <c r="C42" s="25">
        <v>875825.5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35D6-FA4B-42B4-B81E-316540B8A9E8}">
  <sheetPr>
    <pageSetUpPr fitToPage="1"/>
  </sheetPr>
  <dimension ref="A1:D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95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4.7824453129318307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4.7824453129318307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0.42107859483490018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0.42107859483490018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6.8697699999999982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-2.0000000000000002E-5</v>
      </c>
    </row>
    <row r="27" spans="1:3" x14ac:dyDescent="0.25">
      <c r="A27" s="12"/>
      <c r="B27" s="13" t="s">
        <v>20</v>
      </c>
      <c r="C27" s="21">
        <v>6.8697899999999983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4" x14ac:dyDescent="0.25">
      <c r="A33" s="12" t="s">
        <v>10</v>
      </c>
      <c r="B33" s="13" t="s">
        <v>25</v>
      </c>
      <c r="C33" s="21"/>
    </row>
    <row r="34" spans="1:4" x14ac:dyDescent="0.25">
      <c r="A34" s="12"/>
      <c r="B34" s="13"/>
      <c r="C34" s="76"/>
    </row>
    <row r="35" spans="1:4" x14ac:dyDescent="0.25">
      <c r="A35" s="12">
        <v>6</v>
      </c>
      <c r="B35" s="10" t="s">
        <v>26</v>
      </c>
      <c r="C35" s="75">
        <v>12.073293907766729</v>
      </c>
    </row>
    <row r="36" spans="1:4" x14ac:dyDescent="0.25">
      <c r="A36" s="12"/>
      <c r="B36" s="13"/>
      <c r="C36" s="76"/>
    </row>
    <row r="37" spans="1:4" x14ac:dyDescent="0.25">
      <c r="A37" s="12">
        <v>7</v>
      </c>
      <c r="B37" s="10" t="s">
        <v>27</v>
      </c>
      <c r="C37" s="76"/>
    </row>
    <row r="38" spans="1:4" ht="30" x14ac:dyDescent="0.25">
      <c r="A38" s="12" t="s">
        <v>8</v>
      </c>
      <c r="B38" s="17" t="s">
        <v>28</v>
      </c>
      <c r="C38" s="22">
        <f>(C17+C21+C33)/C41</f>
        <v>6.0356439992971338E-4</v>
      </c>
      <c r="D38" s="2" t="s">
        <v>31</v>
      </c>
    </row>
    <row r="39" spans="1:4" x14ac:dyDescent="0.25">
      <c r="A39" s="12" t="s">
        <v>10</v>
      </c>
      <c r="B39" s="13" t="s">
        <v>29</v>
      </c>
      <c r="C39" s="22">
        <f>C35/C42</f>
        <v>7.8579152642563885E-4</v>
      </c>
    </row>
    <row r="40" spans="1:4" x14ac:dyDescent="0.25">
      <c r="A40" s="12"/>
      <c r="B40" s="13"/>
      <c r="C40" s="76"/>
    </row>
    <row r="41" spans="1:4" ht="15.75" thickBot="1" x14ac:dyDescent="0.3">
      <c r="A41" s="23"/>
      <c r="B41" s="24" t="s">
        <v>30</v>
      </c>
      <c r="C41" s="77">
        <v>11382</v>
      </c>
    </row>
    <row r="42" spans="1:4" ht="15.75" thickBot="1" x14ac:dyDescent="0.3">
      <c r="A42" s="23"/>
      <c r="B42" s="24" t="s">
        <v>93</v>
      </c>
      <c r="C42" s="25">
        <v>15364.5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F64BB-CC77-4192-869D-C657867F34DF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96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44.129020938902045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44.129020938902045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1.003405607658246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1.003405607658246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0.1593179197363091</v>
      </c>
    </row>
    <row r="17" spans="1:3" ht="30" x14ac:dyDescent="0.25">
      <c r="A17" s="12" t="s">
        <v>8</v>
      </c>
      <c r="B17" s="17" t="s">
        <v>9</v>
      </c>
      <c r="C17" s="21">
        <v>0.1593179197363091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71.813230398370692</v>
      </c>
    </row>
    <row r="22" spans="1:3" x14ac:dyDescent="0.25">
      <c r="A22" s="12"/>
      <c r="B22" s="13" t="s">
        <v>15</v>
      </c>
      <c r="C22" s="21">
        <v>3.2523696101175452</v>
      </c>
    </row>
    <row r="23" spans="1:3" x14ac:dyDescent="0.25">
      <c r="A23" s="12"/>
      <c r="B23" s="13" t="s">
        <v>16</v>
      </c>
      <c r="C23" s="21">
        <v>9.2994771249064474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2.1361599999999998</v>
      </c>
    </row>
    <row r="27" spans="1:3" x14ac:dyDescent="0.25">
      <c r="A27" s="12"/>
      <c r="B27" s="13" t="s">
        <v>20</v>
      </c>
      <c r="C27" s="21">
        <v>51.694959949794224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5.4302637135524803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0.1385009205419406</v>
      </c>
    </row>
    <row r="32" spans="1:3" x14ac:dyDescent="0.25">
      <c r="A32" s="12" t="s">
        <v>8</v>
      </c>
      <c r="B32" s="13" t="s">
        <v>24</v>
      </c>
      <c r="C32" s="21">
        <v>0.1385009205419406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117.24347578520924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6.89947355325233E-4</v>
      </c>
    </row>
    <row r="39" spans="1:3" x14ac:dyDescent="0.25">
      <c r="A39" s="12" t="s">
        <v>10</v>
      </c>
      <c r="B39" s="13" t="s">
        <v>29</v>
      </c>
      <c r="C39" s="22">
        <f>C35/C42</f>
        <v>7.4829653840273198E-4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104316</v>
      </c>
    </row>
    <row r="42" spans="1:3" ht="15.75" thickBot="1" x14ac:dyDescent="0.3">
      <c r="A42" s="23"/>
      <c r="B42" s="24" t="s">
        <v>93</v>
      </c>
      <c r="C42" s="25">
        <v>156680.5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2C9C-7C41-4E91-8FE0-4F4629F71EDA}">
  <sheetPr>
    <pageSetUpPr fitToPage="1"/>
  </sheetPr>
  <dimension ref="A1:C42"/>
  <sheetViews>
    <sheetView rightToLeft="1" workbookViewId="0">
      <pane xSplit="2" ySplit="7" topLeftCell="C17" activePane="bottomRight" state="frozen"/>
      <selection activeCell="H28" sqref="H28"/>
      <selection pane="topRight" activeCell="H28" sqref="H28"/>
      <selection pane="bottomLeft" activeCell="H28" sqref="H28"/>
      <selection pane="bottomRight" activeCell="G36" sqref="G36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97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0.72644916452473007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0.72644916452473007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0.30713579776486005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0.30713579776486005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0.1911344965196772</v>
      </c>
    </row>
    <row r="17" spans="1:3" ht="30" x14ac:dyDescent="0.25">
      <c r="A17" s="12" t="s">
        <v>8</v>
      </c>
      <c r="B17" s="17" t="s">
        <v>9</v>
      </c>
      <c r="C17" s="21">
        <v>0.1911344965196772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0.27832261022883997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-2.9999999999999997E-5</v>
      </c>
    </row>
    <row r="27" spans="1:3" x14ac:dyDescent="0.25">
      <c r="A27" s="12"/>
      <c r="B27" s="13" t="s">
        <v>20</v>
      </c>
      <c r="C27" s="21">
        <v>5.0063594043539994E-2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0.22828901618530001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1.5030420690381074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1.0354148803452077E-4</v>
      </c>
    </row>
    <row r="39" spans="1:3" x14ac:dyDescent="0.25">
      <c r="A39" s="12" t="s">
        <v>10</v>
      </c>
      <c r="B39" s="13" t="s">
        <v>29</v>
      </c>
      <c r="C39" s="22">
        <f>C35/C42</f>
        <v>3.0075879320422359E-4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4534</v>
      </c>
    </row>
    <row r="42" spans="1:3" ht="15.75" thickBot="1" x14ac:dyDescent="0.3">
      <c r="A42" s="23"/>
      <c r="B42" s="24" t="s">
        <v>93</v>
      </c>
      <c r="C42" s="25">
        <v>4997.5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4DEC-B322-41E0-9B38-F8E39B88C47B}">
  <sheetPr>
    <pageSetUpPr fitToPage="1"/>
  </sheetPr>
  <dimension ref="A1:C42"/>
  <sheetViews>
    <sheetView rightToLeft="1" workbookViewId="0">
      <pane xSplit="2" ySplit="7" topLeftCell="C19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103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1.2489100131687798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1.2489100131687798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8.5449376420640002E-2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8.5449376420640002E-2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0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0</v>
      </c>
    </row>
    <row r="27" spans="1:3" x14ac:dyDescent="0.25">
      <c r="A27" s="12"/>
      <c r="B27" s="13" t="s">
        <v>20</v>
      </c>
      <c r="C27" s="21">
        <v>0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1.3343593895894199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0</v>
      </c>
    </row>
    <row r="39" spans="1:3" x14ac:dyDescent="0.25">
      <c r="A39" s="12" t="s">
        <v>10</v>
      </c>
      <c r="B39" s="13" t="s">
        <v>29</v>
      </c>
      <c r="C39" s="22">
        <f>C35/C42</f>
        <v>1.9051390485285834E-4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5357</v>
      </c>
    </row>
    <row r="42" spans="1:3" ht="15.75" thickBot="1" x14ac:dyDescent="0.3">
      <c r="A42" s="23"/>
      <c r="B42" s="24" t="s">
        <v>93</v>
      </c>
      <c r="C42" s="25">
        <v>7004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470E-AC20-4152-9780-CE217B089D9B}">
  <sheetPr>
    <pageSetUpPr fitToPage="1"/>
  </sheetPr>
  <dimension ref="A1:C42"/>
  <sheetViews>
    <sheetView rightToLeft="1" workbookViewId="0">
      <pane xSplit="2" ySplit="7" topLeftCell="C19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8" t="s">
        <v>87</v>
      </c>
      <c r="B1" s="88"/>
      <c r="C1" s="1"/>
    </row>
    <row r="2" spans="1:3" x14ac:dyDescent="0.25">
      <c r="A2" s="3"/>
      <c r="B2" s="4"/>
      <c r="C2" s="74"/>
    </row>
    <row r="3" spans="1:3" x14ac:dyDescent="0.25">
      <c r="A3" s="5" t="s">
        <v>90</v>
      </c>
      <c r="B3" s="4"/>
      <c r="C3" s="74"/>
    </row>
    <row r="4" spans="1:3" x14ac:dyDescent="0.25">
      <c r="B4" s="6"/>
      <c r="C4" s="6"/>
    </row>
    <row r="5" spans="1:3" ht="15.75" thickBot="1" x14ac:dyDescent="0.3">
      <c r="A5" s="5" t="s">
        <v>98</v>
      </c>
      <c r="B5" s="6"/>
      <c r="C5" s="6"/>
    </row>
    <row r="6" spans="1:3" ht="14.25" customHeight="1" x14ac:dyDescent="0.25">
      <c r="A6" s="82"/>
      <c r="B6" s="84"/>
      <c r="C6" s="86" t="s">
        <v>0</v>
      </c>
    </row>
    <row r="7" spans="1:3" x14ac:dyDescent="0.25">
      <c r="A7" s="83"/>
      <c r="B7" s="85"/>
      <c r="C7" s="87"/>
    </row>
    <row r="8" spans="1:3" x14ac:dyDescent="0.25">
      <c r="A8" s="9">
        <v>1</v>
      </c>
      <c r="B8" s="10" t="s">
        <v>1</v>
      </c>
      <c r="C8" s="75">
        <v>83.293189537676184</v>
      </c>
    </row>
    <row r="9" spans="1:3" x14ac:dyDescent="0.25">
      <c r="A9" s="12"/>
      <c r="B9" s="13" t="s">
        <v>2</v>
      </c>
      <c r="C9" s="21">
        <v>0</v>
      </c>
    </row>
    <row r="10" spans="1:3" x14ac:dyDescent="0.25">
      <c r="A10" s="12"/>
      <c r="B10" s="13" t="s">
        <v>3</v>
      </c>
      <c r="C10" s="21">
        <v>83.293189537676184</v>
      </c>
    </row>
    <row r="11" spans="1:3" x14ac:dyDescent="0.25">
      <c r="A11" s="12"/>
      <c r="B11" s="13"/>
      <c r="C11" s="76"/>
    </row>
    <row r="12" spans="1:3" x14ac:dyDescent="0.25">
      <c r="A12" s="9">
        <v>2</v>
      </c>
      <c r="B12" s="10" t="s">
        <v>4</v>
      </c>
      <c r="C12" s="75">
        <v>8.3845950315940082E-2</v>
      </c>
    </row>
    <row r="13" spans="1:3" x14ac:dyDescent="0.25">
      <c r="A13" s="12"/>
      <c r="B13" s="16" t="s">
        <v>5</v>
      </c>
      <c r="C13" s="21">
        <v>0</v>
      </c>
    </row>
    <row r="14" spans="1:3" x14ac:dyDescent="0.25">
      <c r="A14" s="12"/>
      <c r="B14" s="16" t="s">
        <v>6</v>
      </c>
      <c r="C14" s="21">
        <v>8.3845950315940082E-2</v>
      </c>
    </row>
    <row r="15" spans="1:3" x14ac:dyDescent="0.25">
      <c r="A15" s="7"/>
      <c r="B15" s="8"/>
      <c r="C15" s="76"/>
    </row>
    <row r="16" spans="1:3" x14ac:dyDescent="0.25">
      <c r="A16" s="9">
        <v>3</v>
      </c>
      <c r="B16" s="10" t="s">
        <v>7</v>
      </c>
      <c r="C16" s="75">
        <v>0</v>
      </c>
    </row>
    <row r="17" spans="1:3" ht="30" x14ac:dyDescent="0.25">
      <c r="A17" s="12" t="s">
        <v>8</v>
      </c>
      <c r="B17" s="17" t="s">
        <v>9</v>
      </c>
      <c r="C17" s="21">
        <v>0</v>
      </c>
    </row>
    <row r="18" spans="1:3" x14ac:dyDescent="0.25">
      <c r="A18" s="12" t="s">
        <v>10</v>
      </c>
      <c r="B18" s="17" t="s">
        <v>11</v>
      </c>
      <c r="C18" s="21">
        <v>0</v>
      </c>
    </row>
    <row r="19" spans="1:3" x14ac:dyDescent="0.25">
      <c r="A19" s="12" t="s">
        <v>12</v>
      </c>
      <c r="B19" s="13" t="s">
        <v>13</v>
      </c>
      <c r="C19" s="21">
        <v>0</v>
      </c>
    </row>
    <row r="20" spans="1:3" x14ac:dyDescent="0.25">
      <c r="A20" s="18"/>
      <c r="B20" s="19"/>
      <c r="C20" s="76"/>
    </row>
    <row r="21" spans="1:3" x14ac:dyDescent="0.25">
      <c r="A21" s="20">
        <v>4</v>
      </c>
      <c r="B21" s="10" t="s">
        <v>14</v>
      </c>
      <c r="C21" s="75">
        <v>44.622093663972528</v>
      </c>
    </row>
    <row r="22" spans="1:3" x14ac:dyDescent="0.25">
      <c r="A22" s="12"/>
      <c r="B22" s="13" t="s">
        <v>15</v>
      </c>
      <c r="C22" s="21">
        <v>0</v>
      </c>
    </row>
    <row r="23" spans="1:3" x14ac:dyDescent="0.25">
      <c r="A23" s="12"/>
      <c r="B23" s="13" t="s">
        <v>16</v>
      </c>
      <c r="C23" s="21">
        <v>0</v>
      </c>
    </row>
    <row r="24" spans="1:3" x14ac:dyDescent="0.25">
      <c r="A24" s="12"/>
      <c r="B24" s="13" t="s">
        <v>17</v>
      </c>
      <c r="C24" s="21"/>
    </row>
    <row r="25" spans="1:3" x14ac:dyDescent="0.25">
      <c r="A25" s="12"/>
      <c r="B25" s="13" t="s">
        <v>18</v>
      </c>
      <c r="C25" s="21"/>
    </row>
    <row r="26" spans="1:3" x14ac:dyDescent="0.25">
      <c r="A26" s="12"/>
      <c r="B26" s="13" t="s">
        <v>19</v>
      </c>
      <c r="C26" s="21">
        <v>3.6650780945882735</v>
      </c>
    </row>
    <row r="27" spans="1:3" x14ac:dyDescent="0.25">
      <c r="A27" s="12"/>
      <c r="B27" s="13" t="s">
        <v>20</v>
      </c>
      <c r="C27" s="21">
        <v>40.957015569384254</v>
      </c>
    </row>
    <row r="28" spans="1:3" x14ac:dyDescent="0.25">
      <c r="A28" s="12"/>
      <c r="B28" s="13" t="s">
        <v>21</v>
      </c>
      <c r="C28" s="21">
        <v>0</v>
      </c>
    </row>
    <row r="29" spans="1:3" x14ac:dyDescent="0.25">
      <c r="A29" s="12"/>
      <c r="B29" s="13" t="s">
        <v>22</v>
      </c>
      <c r="C29" s="21">
        <v>0</v>
      </c>
    </row>
    <row r="30" spans="1:3" x14ac:dyDescent="0.25">
      <c r="A30" s="12"/>
      <c r="B30" s="13"/>
      <c r="C30" s="76"/>
    </row>
    <row r="31" spans="1:3" x14ac:dyDescent="0.25">
      <c r="A31" s="12">
        <v>5</v>
      </c>
      <c r="B31" s="10" t="s">
        <v>23</v>
      </c>
      <c r="C31" s="75">
        <v>0</v>
      </c>
    </row>
    <row r="32" spans="1:3" x14ac:dyDescent="0.25">
      <c r="A32" s="12" t="s">
        <v>8</v>
      </c>
      <c r="B32" s="13" t="s">
        <v>24</v>
      </c>
      <c r="C32" s="21">
        <v>0</v>
      </c>
    </row>
    <row r="33" spans="1:3" x14ac:dyDescent="0.25">
      <c r="A33" s="12" t="s">
        <v>10</v>
      </c>
      <c r="B33" s="13" t="s">
        <v>25</v>
      </c>
      <c r="C33" s="21"/>
    </row>
    <row r="34" spans="1:3" x14ac:dyDescent="0.25">
      <c r="A34" s="12"/>
      <c r="B34" s="13"/>
      <c r="C34" s="76"/>
    </row>
    <row r="35" spans="1:3" x14ac:dyDescent="0.25">
      <c r="A35" s="12">
        <v>6</v>
      </c>
      <c r="B35" s="10" t="s">
        <v>26</v>
      </c>
      <c r="C35" s="75">
        <v>127.99912915196467</v>
      </c>
    </row>
    <row r="36" spans="1:3" x14ac:dyDescent="0.25">
      <c r="A36" s="12"/>
      <c r="B36" s="13"/>
      <c r="C36" s="76"/>
    </row>
    <row r="37" spans="1:3" x14ac:dyDescent="0.25">
      <c r="A37" s="12">
        <v>7</v>
      </c>
      <c r="B37" s="10" t="s">
        <v>27</v>
      </c>
      <c r="C37" s="76"/>
    </row>
    <row r="38" spans="1:3" ht="30" x14ac:dyDescent="0.25">
      <c r="A38" s="12" t="s">
        <v>8</v>
      </c>
      <c r="B38" s="17" t="s">
        <v>28</v>
      </c>
      <c r="C38" s="22">
        <f>(C17+C21+C33)/C41</f>
        <v>7.9290107262243057E-4</v>
      </c>
    </row>
    <row r="39" spans="1:3" x14ac:dyDescent="0.25">
      <c r="A39" s="12" t="s">
        <v>10</v>
      </c>
      <c r="B39" s="13" t="s">
        <v>29</v>
      </c>
      <c r="C39" s="22">
        <f>C35/C42</f>
        <v>6.3829618217478297E-4</v>
      </c>
    </row>
    <row r="40" spans="1:3" x14ac:dyDescent="0.25">
      <c r="A40" s="12"/>
      <c r="B40" s="13"/>
      <c r="C40" s="76"/>
    </row>
    <row r="41" spans="1:3" ht="15.75" thickBot="1" x14ac:dyDescent="0.3">
      <c r="A41" s="23"/>
      <c r="B41" s="24" t="s">
        <v>30</v>
      </c>
      <c r="C41" s="77">
        <v>56277</v>
      </c>
    </row>
    <row r="42" spans="1:3" ht="15.75" thickBot="1" x14ac:dyDescent="0.3">
      <c r="A42" s="23"/>
      <c r="B42" s="24" t="s">
        <v>93</v>
      </c>
      <c r="C42" s="25">
        <v>200532.5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17</vt:i4>
      </vt:variant>
    </vt:vector>
  </HeadingPairs>
  <TitlesOfParts>
    <vt:vector size="17" baseType="lpstr">
      <vt:lpstr>מקפת משלימה- נספח 1</vt:lpstr>
      <vt:lpstr>מקפת משלימה-נספח 2</vt:lpstr>
      <vt:lpstr>מקפת משלימה-נספח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מחקה מדד s&amp;p500</vt:lpstr>
      <vt:lpstr>מסלול משולב סחיר</vt:lpstr>
      <vt:lpstr>מסלול עוקב מדדים גמיש</vt:lpstr>
      <vt:lpstr>מסלול לבני 50 ומטה</vt:lpstr>
      <vt:lpstr>מסלול לבני 50 עד 60</vt:lpstr>
      <vt:lpstr>מסלול לבני 60 ומעלה</vt:lpstr>
      <vt:lpstr>מסלול למקבלי קצבה קיימים</vt:lpstr>
      <vt:lpstr>מסלול כללי למקבלי קצבה</vt:lpstr>
      <vt:lpstr>מסלול הלכה למקבלי קצבה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אוראל סופיר</cp:lastModifiedBy>
  <cp:lastPrinted>2024-03-26T09:49:14Z</cp:lastPrinted>
  <dcterms:created xsi:type="dcterms:W3CDTF">2024-03-25T18:37:35Z</dcterms:created>
  <dcterms:modified xsi:type="dcterms:W3CDTF">2024-03-27T07:55:40Z</dcterms:modified>
</cp:coreProperties>
</file>